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19440" windowHeight="13740" activeTab="2"/>
  </bookViews>
  <sheets>
    <sheet name="Total de adeudo" sheetId="7" r:id="rId1"/>
    <sheet name="Pena convencional Cuota 2023 " sheetId="6" r:id="rId2"/>
    <sheet name="Pena convencional Cuota 2022" sheetId="5" r:id="rId3"/>
  </sheets>
  <definedNames>
    <definedName name="_xlnm.Print_Area" localSheetId="2">'Pena convencional Cuota 2022'!$B$1:$M$34</definedName>
    <definedName name="_xlnm.Print_Area" localSheetId="1">'Pena convencional Cuota 2023 '!$B$1:$W$30</definedName>
    <definedName name="_xlnm.Print_Area" localSheetId="0">'Total de adeudo'!$A$1:$D$37</definedName>
    <definedName name="_xlnm.Print_Titles" localSheetId="2">'Pena convencional Cuota 2022'!$B:$C,'Pena convencional Cuota 2022'!$1:$12</definedName>
    <definedName name="_xlnm.Print_Titles" localSheetId="1">'Pena convencional Cuota 2023 '!$B:$C,'Pena convencional Cuota 2023 '!$1:$12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5" l="1"/>
  <c r="M19" i="5"/>
  <c r="L18" i="5"/>
  <c r="K17" i="5"/>
  <c r="J16" i="5"/>
  <c r="I15" i="5"/>
  <c r="H14" i="5"/>
  <c r="G13" i="5"/>
  <c r="C17" i="6" l="1"/>
  <c r="C19" i="7" s="1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D14" i="6"/>
  <c r="C18" i="6" s="1"/>
  <c r="C20" i="7" s="1"/>
  <c r="E13" i="6"/>
  <c r="I13" i="6" s="1"/>
  <c r="I14" i="6" s="1"/>
  <c r="H14" i="6"/>
  <c r="G14" i="6"/>
  <c r="F14" i="6"/>
  <c r="C23" i="5" l="1"/>
  <c r="C15" i="7" s="1"/>
  <c r="F20" i="5"/>
  <c r="E20" i="5"/>
  <c r="D20" i="5"/>
  <c r="C16" i="7"/>
  <c r="G20" i="5" l="1"/>
  <c r="H20" i="5"/>
  <c r="I20" i="5" l="1"/>
  <c r="J20" i="5" l="1"/>
  <c r="K20" i="5" l="1"/>
  <c r="L20" i="5" l="1"/>
  <c r="M20" i="5" l="1"/>
  <c r="W13" i="6" l="1"/>
  <c r="C17" i="7" l="1"/>
  <c r="C18" i="7" s="1"/>
  <c r="W14" i="6"/>
  <c r="C19" i="6" s="1"/>
  <c r="C20" i="6" l="1"/>
  <c r="C21" i="7"/>
  <c r="C22" i="7" s="1"/>
  <c r="C25" i="7" s="1"/>
</calcChain>
</file>

<file path=xl/sharedStrings.xml><?xml version="1.0" encoding="utf-8"?>
<sst xmlns="http://schemas.openxmlformats.org/spreadsheetml/2006/main" count="51" uniqueCount="36">
  <si>
    <t>Total</t>
  </si>
  <si>
    <t>Concepto</t>
  </si>
  <si>
    <t xml:space="preserve">Dirección de Administración </t>
  </si>
  <si>
    <t>Unidad de Administración</t>
  </si>
  <si>
    <t>Coordinación de Conservación y Servicios Generales</t>
  </si>
  <si>
    <t>Coordinación Técnica de Administración de Activos</t>
  </si>
  <si>
    <t>División de Arrendamiento y Comercialización</t>
  </si>
  <si>
    <t>Cuota anual</t>
  </si>
  <si>
    <t>Pago parcial</t>
  </si>
  <si>
    <t>Adeudo</t>
  </si>
  <si>
    <t>Cálculo de la Pena Convencional CISS</t>
  </si>
  <si>
    <t>.</t>
  </si>
  <si>
    <t xml:space="preserve">TOTAL </t>
  </si>
  <si>
    <t>RESUMEN</t>
  </si>
  <si>
    <r>
      <rPr>
        <b/>
        <sz val="11"/>
        <color theme="1"/>
        <rFont val="Calibri"/>
        <family val="2"/>
        <scheme val="minor"/>
      </rPr>
      <t xml:space="preserve">4. Adeudo actualizado </t>
    </r>
    <r>
      <rPr>
        <sz val="11"/>
        <color theme="1"/>
        <rFont val="Calibri"/>
        <family val="2"/>
        <scheme val="minor"/>
      </rPr>
      <t>(1-2+3)</t>
    </r>
  </si>
  <si>
    <t>Porcentaje</t>
  </si>
  <si>
    <t>mayo 2023</t>
  </si>
  <si>
    <t>1. Cuota Anual 2022</t>
  </si>
  <si>
    <t>2. Pagos realizados 2022</t>
  </si>
  <si>
    <r>
      <rPr>
        <b/>
        <sz val="11"/>
        <color theme="1"/>
        <rFont val="Calibri"/>
        <family val="2"/>
        <scheme val="minor"/>
      </rPr>
      <t xml:space="preserve">4. Adeudo actualizado ejercicio 2022 </t>
    </r>
    <r>
      <rPr>
        <sz val="11"/>
        <color theme="1"/>
        <rFont val="Calibri"/>
        <family val="2"/>
        <scheme val="minor"/>
      </rPr>
      <t>(1-2+3)</t>
    </r>
  </si>
  <si>
    <t>1. Cuota Anual 2023</t>
  </si>
  <si>
    <t>2. Pagos realizados 2023</t>
  </si>
  <si>
    <t>5. Cuota Anual 2023</t>
  </si>
  <si>
    <t>6. Pagos realizados 2023</t>
  </si>
  <si>
    <t>3. Penas convencionales 2023</t>
  </si>
  <si>
    <r>
      <rPr>
        <b/>
        <sz val="11"/>
        <color theme="1"/>
        <rFont val="Calibri"/>
        <family val="2"/>
        <scheme val="minor"/>
      </rPr>
      <t xml:space="preserve">8. Adeudo actualizado ejercicio 2023 </t>
    </r>
    <r>
      <rPr>
        <sz val="11"/>
        <color theme="1"/>
        <rFont val="Calibri"/>
        <family val="2"/>
        <scheme val="minor"/>
      </rPr>
      <t>(5-6+7)</t>
    </r>
  </si>
  <si>
    <t>3. Penas convencionales del saldo pendiente del ejercicio 2022 (abril 2022 a mayo 2023)</t>
  </si>
  <si>
    <t>7. Penas convencionales del saldo pendiente del ejercicio 2023 (mayo 2023)</t>
  </si>
  <si>
    <t>RESUMEN DE ADEUDOS DE LA CISS POR EL CONVENIO DE COLABORACIÓN No. CTAA/044/2021</t>
  </si>
  <si>
    <t>Adeudo total al 31 de mayo de 2023 (4+8+9)</t>
  </si>
  <si>
    <t>9. Saldo por concepto de Plan de Pagos (ejercicios 2024, 2025 y 2026)</t>
  </si>
  <si>
    <t>inicio arrendamiento (2016)</t>
  </si>
  <si>
    <t xml:space="preserve">Moneda Nacional </t>
  </si>
  <si>
    <t>Cálculo actualización cuota anual CV IMSS Oaxtepec</t>
  </si>
  <si>
    <t xml:space="preserve">incremento promedio </t>
  </si>
  <si>
    <t>Cuota Anual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</si>
</sst>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;\-&quot;$&quot;#,##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ontserrat Medium"/>
    </font>
    <font>
      <sz val="10"/>
      <color theme="1"/>
      <name val="Montserrat"/>
    </font>
    <font>
      <sz val="9"/>
      <color theme="1"/>
      <name val="Montserrat"/>
    </font>
    <font>
      <b/>
      <sz val="10"/>
      <color theme="1"/>
      <name val="Montserrat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right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17" fontId="10" fillId="5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43" fontId="10" fillId="2" borderId="1" xfId="1" applyFont="1" applyFill="1" applyBorder="1" applyAlignment="1">
      <alignment horizontal="right" vertical="center"/>
    </xf>
    <xf numFmtId="43" fontId="10" fillId="2" borderId="1" xfId="1" applyFont="1" applyFill="1" applyBorder="1" applyAlignment="1">
      <alignment horizontal="left" vertical="center"/>
    </xf>
    <xf numFmtId="17" fontId="8" fillId="3" borderId="1" xfId="0" quotePrefix="1" applyNumberFormat="1" applyFont="1" applyFill="1" applyBorder="1" applyAlignment="1">
      <alignment horizontal="left" vertical="center"/>
    </xf>
    <xf numFmtId="8" fontId="8" fillId="3" borderId="1" xfId="1" applyNumberFormat="1" applyFont="1" applyFill="1" applyBorder="1" applyAlignment="1">
      <alignment horizontal="left" vertical="center"/>
    </xf>
    <xf numFmtId="44" fontId="8" fillId="3" borderId="1" xfId="1" applyNumberFormat="1" applyFont="1" applyFill="1" applyBorder="1" applyAlignment="1">
      <alignment horizontal="left" vertical="center"/>
    </xf>
    <xf numFmtId="0" fontId="8" fillId="3" borderId="1" xfId="0" applyFont="1" applyFill="1" applyBorder="1"/>
    <xf numFmtId="4" fontId="8" fillId="3" borderId="1" xfId="0" applyNumberFormat="1" applyFont="1" applyFill="1" applyBorder="1" applyAlignment="1">
      <alignment horizontal="right" vertical="center"/>
    </xf>
    <xf numFmtId="44" fontId="10" fillId="0" borderId="1" xfId="0" applyNumberFormat="1" applyFont="1" applyBorder="1" applyAlignment="1">
      <alignment horizontal="center" vertical="center"/>
    </xf>
    <xf numFmtId="17" fontId="10" fillId="4" borderId="3" xfId="0" quotePrefix="1" applyNumberFormat="1" applyFont="1" applyFill="1" applyBorder="1" applyAlignment="1">
      <alignment horizontal="center" vertical="center"/>
    </xf>
    <xf numFmtId="4" fontId="10" fillId="4" borderId="1" xfId="0" applyNumberFormat="1" applyFont="1" applyFill="1" applyBorder="1" applyAlignment="1">
      <alignment horizontal="right" vertical="center"/>
    </xf>
    <xf numFmtId="8" fontId="0" fillId="0" borderId="0" xfId="0" applyNumberFormat="1"/>
    <xf numFmtId="0" fontId="0" fillId="0" borderId="4" xfId="0" applyBorder="1"/>
    <xf numFmtId="0" fontId="10" fillId="0" borderId="0" xfId="0" applyFont="1"/>
    <xf numFmtId="0" fontId="0" fillId="0" borderId="1" xfId="0" applyBorder="1"/>
    <xf numFmtId="8" fontId="0" fillId="0" borderId="1" xfId="0" applyNumberFormat="1" applyBorder="1"/>
    <xf numFmtId="0" fontId="0" fillId="7" borderId="1" xfId="0" applyFill="1" applyBorder="1" applyAlignment="1">
      <alignment wrapText="1"/>
    </xf>
    <xf numFmtId="8" fontId="2" fillId="7" borderId="1" xfId="0" applyNumberFormat="1" applyFont="1" applyFill="1" applyBorder="1" applyAlignment="1">
      <alignment vertical="top"/>
    </xf>
    <xf numFmtId="43" fontId="8" fillId="3" borderId="1" xfId="0" applyNumberFormat="1" applyFont="1" applyFill="1" applyBorder="1"/>
    <xf numFmtId="44" fontId="0" fillId="0" borderId="1" xfId="0" applyNumberFormat="1" applyBorder="1"/>
    <xf numFmtId="0" fontId="0" fillId="9" borderId="1" xfId="0" applyFill="1" applyBorder="1" applyAlignment="1">
      <alignment wrapText="1"/>
    </xf>
    <xf numFmtId="8" fontId="2" fillId="9" borderId="1" xfId="0" applyNumberFormat="1" applyFont="1" applyFill="1" applyBorder="1" applyAlignment="1">
      <alignment vertical="top"/>
    </xf>
    <xf numFmtId="0" fontId="12" fillId="8" borderId="5" xfId="0" applyFont="1" applyFill="1" applyBorder="1"/>
    <xf numFmtId="0" fontId="7" fillId="0" borderId="0" xfId="0" applyFont="1" applyAlignment="1">
      <alignment horizontal="center"/>
    </xf>
    <xf numFmtId="5" fontId="8" fillId="3" borderId="3" xfId="1" applyNumberFormat="1" applyFont="1" applyFill="1" applyBorder="1" applyAlignment="1">
      <alignment horizontal="right" vertical="center"/>
    </xf>
    <xf numFmtId="5" fontId="10" fillId="4" borderId="3" xfId="0" quotePrefix="1" applyNumberFormat="1" applyFont="1" applyFill="1" applyBorder="1" applyAlignment="1">
      <alignment horizontal="right" vertical="center"/>
    </xf>
    <xf numFmtId="5" fontId="0" fillId="0" borderId="1" xfId="0" applyNumberFormat="1" applyBorder="1"/>
    <xf numFmtId="0" fontId="7" fillId="0" borderId="0" xfId="0" applyFont="1"/>
    <xf numFmtId="0" fontId="2" fillId="9" borderId="1" xfId="0" applyFont="1" applyFill="1" applyBorder="1" applyAlignment="1">
      <alignment wrapText="1"/>
    </xf>
    <xf numFmtId="8" fontId="12" fillId="8" borderId="0" xfId="0" applyNumberFormat="1" applyFont="1" applyFill="1"/>
    <xf numFmtId="17" fontId="3" fillId="6" borderId="0" xfId="0" applyNumberFormat="1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17" fontId="10" fillId="4" borderId="2" xfId="0" quotePrefix="1" applyNumberFormat="1" applyFont="1" applyFill="1" applyBorder="1" applyAlignment="1">
      <alignment horizontal="center" vertical="center"/>
    </xf>
    <xf numFmtId="17" fontId="10" fillId="4" borderId="3" xfId="0" quotePrefix="1" applyNumberFormat="1" applyFont="1" applyFill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/>
    </xf>
    <xf numFmtId="0" fontId="8" fillId="3" borderId="1" xfId="0" quotePrefix="1" applyNumberFormat="1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4" fontId="8" fillId="3" borderId="1" xfId="1" applyNumberFormat="1" applyFont="1" applyFill="1" applyBorder="1" applyAlignment="1">
      <alignment horizontal="right" vertical="center"/>
    </xf>
    <xf numFmtId="8" fontId="8" fillId="3" borderId="1" xfId="1" applyNumberFormat="1" applyFont="1" applyFill="1" applyBorder="1" applyAlignment="1">
      <alignment horizontal="right" vertical="center"/>
    </xf>
    <xf numFmtId="10" fontId="10" fillId="2" borderId="1" xfId="1" applyNumberFormat="1" applyFont="1" applyFill="1" applyBorder="1" applyAlignment="1">
      <alignment horizontal="center" vertical="center"/>
    </xf>
    <xf numFmtId="10" fontId="0" fillId="0" borderId="1" xfId="0" applyNumberFormat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425769</xdr:colOff>
      <xdr:row>2</xdr:row>
      <xdr:rowOff>33131</xdr:rowOff>
    </xdr:from>
    <xdr:to>
      <xdr:col>2</xdr:col>
      <xdr:colOff>1010478</xdr:colOff>
      <xdr:row>6</xdr:row>
      <xdr:rowOff>1002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0" y="414131"/>
          <a:ext cx="584709" cy="738154"/>
        </a:xfrm>
        <a:prstGeom prst="rect">
          <a:avLst/>
        </a:prstGeom>
      </xdr:spPr>
    </xdr:pic>
    <xdr:clientData/>
  </xdr:twoCellAnchor>
  <xdr:twoCellAnchor editAs="oneCell">
    <xdr:from>
      <xdr:col>0</xdr:col>
      <xdr:colOff>168664</xdr:colOff>
      <xdr:row>3</xdr:row>
      <xdr:rowOff>67297</xdr:rowOff>
    </xdr:from>
    <xdr:to>
      <xdr:col>1</xdr:col>
      <xdr:colOff>1323801</xdr:colOff>
      <xdr:row>5</xdr:row>
      <xdr:rowOff>182215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664" y="638797"/>
          <a:ext cx="1585833" cy="504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8282</xdr:colOff>
      <xdr:row>25</xdr:row>
      <xdr:rowOff>187490</xdr:rowOff>
    </xdr:from>
    <xdr:to>
      <xdr:col>3</xdr:col>
      <xdr:colOff>1655</xdr:colOff>
      <xdr:row>33</xdr:row>
      <xdr:rowOff>173936</xdr:rowOff>
    </xdr:to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8978" y="4991403"/>
          <a:ext cx="7779025" cy="15104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DÉCIMA SÉPTIMA.- PENA CONVENCIONAL.</a:t>
          </a:r>
          <a:endParaRPr lang="es-MX" sz="1100">
            <a:solidFill>
              <a:schemeClr val="tx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MX" sz="11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 </a:t>
          </a:r>
        </a:p>
        <a:p>
          <a:r>
            <a:rPr lang="es-MX" sz="11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Por el retraso en el pago de la contraprestación pactada o del excedente de los servicios de energía eléctrica y agua potable, </a:t>
          </a:r>
          <a:r>
            <a:rPr lang="es-MX" sz="11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“LA CONFERENCIA”</a:t>
          </a:r>
          <a:r>
            <a:rPr lang="es-MX" sz="11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deberá cubrir una cantidad equivalente al 2.5 por ciento mensual del monto del adeudo, y acumulable hasta el momento de su pago.</a:t>
          </a:r>
        </a:p>
        <a:p>
          <a:r>
            <a:rPr lang="es-MX" sz="11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 </a:t>
          </a:r>
        </a:p>
        <a:p>
          <a:r>
            <a:rPr lang="es-MX" sz="11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realizar el pago establecido en la presente Cláusula, </a:t>
          </a:r>
          <a:r>
            <a:rPr lang="es-MX" sz="1100" b="1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“LA CONFERENCIA” </a:t>
          </a:r>
          <a:r>
            <a:rPr lang="es-MX" sz="1100">
              <a:solidFill>
                <a:schemeClr val="tx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atenderá al procedimiento señalado en la Cláusula Tercera “FORMA DE PAGO” del presente Convenio</a:t>
          </a:r>
        </a:p>
        <a:p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 </a:t>
          </a:r>
        </a:p>
        <a:p>
          <a:endParaRPr lang="es-MX" sz="1100">
            <a:latin typeface="Montserrat" panose="000005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258536</xdr:colOff>
      <xdr:row>0</xdr:row>
      <xdr:rowOff>180729</xdr:rowOff>
    </xdr:from>
    <xdr:to>
      <xdr:col>22</xdr:col>
      <xdr:colOff>1074400</xdr:colOff>
      <xdr:row>4</xdr:row>
      <xdr:rowOff>156883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4486" y="180729"/>
          <a:ext cx="815864" cy="766729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1</xdr:row>
      <xdr:rowOff>81644</xdr:rowOff>
    </xdr:from>
    <xdr:to>
      <xdr:col>2</xdr:col>
      <xdr:colOff>548337</xdr:colOff>
      <xdr:row>4</xdr:row>
      <xdr:rowOff>187880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72144"/>
          <a:ext cx="2091387" cy="706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3031</xdr:colOff>
      <xdr:row>22</xdr:row>
      <xdr:rowOff>24896</xdr:rowOff>
    </xdr:from>
    <xdr:to>
      <xdr:col>22</xdr:col>
      <xdr:colOff>1466850</xdr:colOff>
      <xdr:row>28</xdr:row>
      <xdr:rowOff>96333</xdr:rowOff>
    </xdr:to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12581" y="6968621"/>
          <a:ext cx="22190219" cy="12144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1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DÉCIMA SÉPTIMA.- PENA CONVENCIONAL.</a:t>
          </a:r>
          <a:endParaRPr lang="es-MX" sz="110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 </a:t>
          </a:r>
        </a:p>
        <a:p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Por el retraso en el pago de la contraprestación pactada o del excedente de los servicios de energía eléctrica y agua potable, </a:t>
          </a:r>
          <a:r>
            <a:rPr lang="es-MX" sz="1100" b="1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“LA CONFERENCIA”</a:t>
          </a:r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 deberá cubrir una cantidad equivalente al 2.5 por ciento mensual del monto del adeudo, y acumulable hasta el momento de su pago.</a:t>
          </a:r>
        </a:p>
        <a:p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 </a:t>
          </a:r>
        </a:p>
        <a:p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Para realizar el pago establecido en la presente Cláusula, </a:t>
          </a:r>
          <a:r>
            <a:rPr lang="es-MX" sz="1100" b="1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“LA CONFERENCIA” </a:t>
          </a:r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atenderá al procedimiento señalado en la Cláusula Tercera “FORMA DE PAGO” del presente Convenio</a:t>
          </a:r>
        </a:p>
        <a:p>
          <a:r>
            <a:rPr lang="es-MX" sz="110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 </a:t>
          </a:r>
        </a:p>
        <a:p>
          <a:endParaRPr lang="es-MX" sz="1100">
            <a:latin typeface="Montserrat" panose="000005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112058</xdr:colOff>
      <xdr:row>1</xdr:row>
      <xdr:rowOff>68670</xdr:rowOff>
    </xdr:from>
    <xdr:to>
      <xdr:col>12</xdr:col>
      <xdr:colOff>927922</xdr:colOff>
      <xdr:row>5</xdr:row>
      <xdr:rowOff>33618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8205" y="259170"/>
          <a:ext cx="815864" cy="771772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1</xdr:row>
      <xdr:rowOff>81644</xdr:rowOff>
    </xdr:from>
    <xdr:to>
      <xdr:col>2</xdr:col>
      <xdr:colOff>548337</xdr:colOff>
      <xdr:row>4</xdr:row>
      <xdr:rowOff>187880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72144"/>
          <a:ext cx="2091387" cy="749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3031</xdr:colOff>
      <xdr:row>26</xdr:row>
      <xdr:rowOff>24896</xdr:rowOff>
    </xdr:from>
    <xdr:to>
      <xdr:col>13</xdr:col>
      <xdr:colOff>0</xdr:colOff>
      <xdr:row>32</xdr:row>
      <xdr:rowOff>96333</xdr:rowOff>
    </xdr:to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12581" y="5968496"/>
          <a:ext cx="20199494" cy="12144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La contraprestación se determinó en base a lo señalado en el dictamen número DA 094738  de fecha 11 de mayo de 2015, emitido por el Instituto deAdministración y Avalúos de Bienes Nacionales (INDAABIN), según se describen a continuación. </a:t>
          </a:r>
        </a:p>
        <a:p>
          <a:endParaRPr lang="es-MX" sz="1100" b="0">
            <a:solidFill>
              <a:schemeClr val="dk1"/>
            </a:solidFill>
            <a:effectLst/>
            <a:latin typeface="Montserrat" panose="00000500000000000000" pitchFamily="2" charset="0"/>
            <a:ea typeface="+mn-ea"/>
            <a:cs typeface="+mn-cs"/>
          </a:endParaRPr>
        </a:p>
        <a:p>
          <a:r>
            <a:rPr lang="es-MX" sz="1100" b="0">
              <a:solidFill>
                <a:schemeClr val="dk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Las cuotas fija y variable se actualizarán anualmente, en el mes de enero, conforme a la variación del Índice Nacional de Precios al Consumidor (INPC) publicado por el Instituto Nacional de Estadística y Geografí a(INEGI) ;y será aplicable a partir de dicho mes. </a:t>
          </a:r>
        </a:p>
        <a:p>
          <a:endParaRPr lang="es-MX" sz="1100">
            <a:latin typeface="Montserrat" panose="000005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Instituciona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A5C4B"/>
      </a:accent1>
      <a:accent2>
        <a:srgbClr val="C19A53"/>
      </a:accent2>
      <a:accent3>
        <a:srgbClr val="911034"/>
      </a:accent3>
      <a:accent4>
        <a:srgbClr val="888888"/>
      </a:accent4>
      <a:accent5>
        <a:srgbClr val="2A5C4B"/>
      </a:accent5>
      <a:accent6>
        <a:srgbClr val="DEC9A2"/>
      </a:accent6>
      <a:hlink>
        <a:srgbClr val="911034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25"/>
  <sheetViews>
    <sheetView topLeftCell="A9" zoomScale="115" zoomScaleNormal="115" workbookViewId="0">
      <selection activeCell="C24" sqref="C24"/>
    </sheetView>
  </sheetViews>
  <sheetFormatPr baseColWidth="10" defaultRowHeight="15" x14ac:dyDescent="0.25"/>
  <cols>
    <col min="1" max="1" width="6.42578125" customWidth="1"/>
    <col min="2" max="2" width="98.42578125" customWidth="1"/>
    <col min="3" max="3" width="18.42578125" customWidth="1"/>
    <col min="4" max="4" width="14.85546875" bestFit="1" customWidth="1"/>
  </cols>
  <sheetData>
    <row r="3" spans="2:4" ht="15" customHeight="1" x14ac:dyDescent="0.3">
      <c r="B3" s="36" t="s">
        <v>2</v>
      </c>
      <c r="C3" s="40"/>
      <c r="D3" s="40"/>
    </row>
    <row r="4" spans="2:4" ht="15.75" x14ac:dyDescent="0.3">
      <c r="B4" s="36" t="s">
        <v>3</v>
      </c>
      <c r="C4" s="40"/>
      <c r="D4" s="40"/>
    </row>
    <row r="5" spans="2:4" ht="15" customHeight="1" x14ac:dyDescent="0.3">
      <c r="B5" s="36" t="s">
        <v>4</v>
      </c>
      <c r="C5" s="40"/>
      <c r="D5" s="40"/>
    </row>
    <row r="6" spans="2:4" ht="15" customHeight="1" x14ac:dyDescent="0.3">
      <c r="B6" s="36" t="s">
        <v>5</v>
      </c>
      <c r="C6" s="40"/>
      <c r="D6" s="40"/>
    </row>
    <row r="7" spans="2:4" ht="15" customHeight="1" x14ac:dyDescent="0.3">
      <c r="B7" s="36" t="s">
        <v>6</v>
      </c>
      <c r="C7" s="40"/>
      <c r="D7" s="40"/>
    </row>
    <row r="11" spans="2:4" ht="15.75" x14ac:dyDescent="0.3">
      <c r="B11" s="26" t="s">
        <v>28</v>
      </c>
      <c r="C11" s="8"/>
    </row>
    <row r="12" spans="2:4" ht="15.75" x14ac:dyDescent="0.3">
      <c r="B12" s="26"/>
      <c r="C12" s="8"/>
    </row>
    <row r="13" spans="2:4" ht="15.75" x14ac:dyDescent="0.3">
      <c r="B13" s="26"/>
      <c r="C13" s="8"/>
    </row>
    <row r="14" spans="2:4" ht="15.75" x14ac:dyDescent="0.3">
      <c r="B14" s="26"/>
      <c r="C14" s="8"/>
    </row>
    <row r="15" spans="2:4" x14ac:dyDescent="0.25">
      <c r="B15" s="27" t="s">
        <v>17</v>
      </c>
      <c r="C15" s="28">
        <f>'Pena convencional Cuota 2022'!C23</f>
        <v>1526090</v>
      </c>
    </row>
    <row r="16" spans="2:4" x14ac:dyDescent="0.25">
      <c r="B16" s="27" t="s">
        <v>18</v>
      </c>
      <c r="C16" s="28">
        <f>'Pena convencional Cuota 2022'!C24</f>
        <v>5.1700000000000003E-2</v>
      </c>
      <c r="D16" s="24"/>
    </row>
    <row r="17" spans="2:3" x14ac:dyDescent="0.25">
      <c r="B17" s="27" t="s">
        <v>26</v>
      </c>
      <c r="C17" s="28" t="e">
        <f>'Pena convencional Cuota 2022'!#REF!</f>
        <v>#REF!</v>
      </c>
    </row>
    <row r="18" spans="2:3" x14ac:dyDescent="0.25">
      <c r="B18" s="33" t="s">
        <v>19</v>
      </c>
      <c r="C18" s="34" t="e">
        <f>C15-C16+C17</f>
        <v>#REF!</v>
      </c>
    </row>
    <row r="19" spans="2:3" x14ac:dyDescent="0.25">
      <c r="B19" s="27" t="s">
        <v>22</v>
      </c>
      <c r="C19" s="28">
        <f>'Pena convencional Cuota 2023 '!C17</f>
        <v>46464000</v>
      </c>
    </row>
    <row r="20" spans="2:3" x14ac:dyDescent="0.25">
      <c r="B20" s="27" t="s">
        <v>23</v>
      </c>
      <c r="C20" s="39">
        <f>'Pena convencional Cuota 2023 '!C18</f>
        <v>0</v>
      </c>
    </row>
    <row r="21" spans="2:3" x14ac:dyDescent="0.25">
      <c r="B21" s="27" t="s">
        <v>27</v>
      </c>
      <c r="C21" s="28">
        <f>'Pena convencional Cuota 2023 '!C19</f>
        <v>1161600</v>
      </c>
    </row>
    <row r="22" spans="2:3" x14ac:dyDescent="0.25">
      <c r="B22" s="33" t="s">
        <v>25</v>
      </c>
      <c r="C22" s="34">
        <f>C19-C20+C21</f>
        <v>47625600</v>
      </c>
    </row>
    <row r="23" spans="2:3" x14ac:dyDescent="0.25">
      <c r="B23" s="27"/>
      <c r="C23" s="28"/>
    </row>
    <row r="24" spans="2:3" x14ac:dyDescent="0.25">
      <c r="B24" s="41" t="s">
        <v>30</v>
      </c>
      <c r="C24" s="34">
        <v>36215328</v>
      </c>
    </row>
    <row r="25" spans="2:3" x14ac:dyDescent="0.25">
      <c r="B25" s="35" t="s">
        <v>29</v>
      </c>
      <c r="C25" s="42" t="e">
        <f>+C18+C22+C24</f>
        <v>#REF!</v>
      </c>
    </row>
  </sheetData>
  <pageMargins left="0.7" right="0.7" top="0.75" bottom="0.75" header="0.3" footer="0.3"/>
  <pageSetup scale="8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28"/>
  <sheetViews>
    <sheetView zoomScale="85" zoomScaleNormal="85" zoomScaleSheetLayoutView="100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I20" sqref="I20"/>
    </sheetView>
  </sheetViews>
  <sheetFormatPr baseColWidth="10" defaultRowHeight="15" x14ac:dyDescent="0.25"/>
  <cols>
    <col min="1" max="1" width="3.140625" customWidth="1"/>
    <col min="2" max="2" width="33.140625" customWidth="1"/>
    <col min="3" max="3" width="18.42578125" customWidth="1"/>
    <col min="4" max="4" width="21.42578125" customWidth="1"/>
    <col min="5" max="5" width="17" customWidth="1"/>
    <col min="6" max="6" width="16.85546875" hidden="1" customWidth="1"/>
    <col min="7" max="8" width="15.5703125" hidden="1" customWidth="1"/>
    <col min="9" max="9" width="18.42578125" customWidth="1"/>
    <col min="10" max="22" width="15.5703125" customWidth="1"/>
    <col min="23" max="23" width="22.140625" customWidth="1"/>
  </cols>
  <sheetData>
    <row r="2" spans="1:23" ht="15.75" x14ac:dyDescent="0.3">
      <c r="K2" s="4" t="s">
        <v>2</v>
      </c>
    </row>
    <row r="3" spans="1:23" ht="15.75" x14ac:dyDescent="0.3">
      <c r="K3" s="4" t="s">
        <v>3</v>
      </c>
    </row>
    <row r="4" spans="1:23" ht="15.75" x14ac:dyDescent="0.3">
      <c r="K4" s="4" t="s">
        <v>4</v>
      </c>
    </row>
    <row r="5" spans="1:23" ht="15.75" x14ac:dyDescent="0.3">
      <c r="K5" s="4" t="s">
        <v>5</v>
      </c>
    </row>
    <row r="6" spans="1:23" ht="15.75" x14ac:dyDescent="0.3">
      <c r="K6" s="4" t="s">
        <v>6</v>
      </c>
    </row>
    <row r="9" spans="1:23" ht="21" customHeight="1" x14ac:dyDescent="0.25">
      <c r="B9" s="43" t="s">
        <v>10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x14ac:dyDescent="0.25">
      <c r="B11" s="10" t="s">
        <v>1</v>
      </c>
      <c r="C11" s="11" t="s">
        <v>7</v>
      </c>
      <c r="D11" s="11" t="s">
        <v>8</v>
      </c>
      <c r="E11" s="11" t="s">
        <v>9</v>
      </c>
      <c r="F11" s="12">
        <v>44562</v>
      </c>
      <c r="G11" s="12">
        <v>44593</v>
      </c>
      <c r="H11" s="12">
        <v>44621</v>
      </c>
      <c r="I11" s="12">
        <v>45047</v>
      </c>
      <c r="J11" s="12">
        <v>45078</v>
      </c>
      <c r="K11" s="12">
        <v>45108</v>
      </c>
      <c r="L11" s="12">
        <v>45139</v>
      </c>
      <c r="M11" s="12">
        <v>45170</v>
      </c>
      <c r="N11" s="12">
        <v>45200</v>
      </c>
      <c r="O11" s="12">
        <v>45231</v>
      </c>
      <c r="P11" s="12">
        <v>45261</v>
      </c>
      <c r="Q11" s="12">
        <v>45292</v>
      </c>
      <c r="R11" s="12">
        <v>45323</v>
      </c>
      <c r="S11" s="12">
        <v>45352</v>
      </c>
      <c r="T11" s="12">
        <v>45383</v>
      </c>
      <c r="U11" s="12">
        <v>45413</v>
      </c>
      <c r="V11" s="12">
        <v>45444</v>
      </c>
      <c r="W11" s="44" t="s">
        <v>0</v>
      </c>
    </row>
    <row r="12" spans="1:23" x14ac:dyDescent="0.25">
      <c r="B12" s="45" t="s">
        <v>15</v>
      </c>
      <c r="C12" s="45"/>
      <c r="D12" s="13"/>
      <c r="E12" s="13"/>
      <c r="F12" s="14">
        <v>2.5</v>
      </c>
      <c r="G12" s="15">
        <v>2.5</v>
      </c>
      <c r="H12" s="15">
        <v>2.5</v>
      </c>
      <c r="I12" s="15">
        <v>2.5</v>
      </c>
      <c r="J12" s="15">
        <v>2.5</v>
      </c>
      <c r="K12" s="14">
        <v>2.5</v>
      </c>
      <c r="L12" s="15">
        <v>2.5</v>
      </c>
      <c r="M12" s="15">
        <v>2.5</v>
      </c>
      <c r="N12" s="15">
        <v>2.5</v>
      </c>
      <c r="O12" s="15">
        <v>2.5</v>
      </c>
      <c r="P12" s="15">
        <v>2.5</v>
      </c>
      <c r="Q12" s="15">
        <v>2.5</v>
      </c>
      <c r="R12" s="15">
        <v>2.5</v>
      </c>
      <c r="S12" s="15">
        <v>2.5</v>
      </c>
      <c r="T12" s="15">
        <v>2.5</v>
      </c>
      <c r="U12" s="15">
        <v>2.5</v>
      </c>
      <c r="V12" s="15">
        <v>2.5</v>
      </c>
      <c r="W12" s="44"/>
    </row>
    <row r="13" spans="1:23" ht="15.75" x14ac:dyDescent="0.3">
      <c r="B13" s="16" t="s">
        <v>16</v>
      </c>
      <c r="C13" s="17">
        <v>46464000</v>
      </c>
      <c r="D13" s="37">
        <v>0</v>
      </c>
      <c r="E13" s="17">
        <f>C13-D13</f>
        <v>46464000</v>
      </c>
      <c r="F13" s="19"/>
      <c r="G13" s="19"/>
      <c r="H13" s="19"/>
      <c r="I13" s="31">
        <f>E13*(I12/100)</f>
        <v>1161600</v>
      </c>
      <c r="J13" s="19"/>
      <c r="K13" s="19"/>
      <c r="L13" s="19"/>
      <c r="M13" s="19"/>
      <c r="N13" s="19"/>
      <c r="O13" s="19"/>
      <c r="P13" s="19"/>
      <c r="Q13" s="18"/>
      <c r="R13" s="18"/>
      <c r="S13" s="18"/>
      <c r="T13" s="18"/>
      <c r="U13" s="18"/>
      <c r="V13" s="18"/>
      <c r="W13" s="21">
        <f t="shared" ref="W13" si="0">SUM(I13:V13)</f>
        <v>1161600</v>
      </c>
    </row>
    <row r="14" spans="1:23" x14ac:dyDescent="0.25">
      <c r="B14" s="46" t="s">
        <v>12</v>
      </c>
      <c r="C14" s="47"/>
      <c r="D14" s="38">
        <f>SUM(D13)</f>
        <v>0</v>
      </c>
      <c r="E14" s="22"/>
      <c r="F14" s="23" t="e">
        <f>SUM(#REF!)</f>
        <v>#REF!</v>
      </c>
      <c r="G14" s="23" t="e">
        <f>SUM(#REF!)</f>
        <v>#REF!</v>
      </c>
      <c r="H14" s="23" t="e">
        <f>SUM(#REF!)</f>
        <v>#REF!</v>
      </c>
      <c r="I14" s="23">
        <f>SUM(I13)</f>
        <v>1161600</v>
      </c>
      <c r="J14" s="23">
        <f t="shared" ref="J14:V14" si="1">SUM(J13)</f>
        <v>0</v>
      </c>
      <c r="K14" s="23">
        <f t="shared" si="1"/>
        <v>0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3">
        <f t="shared" si="1"/>
        <v>0</v>
      </c>
      <c r="Q14" s="23">
        <f t="shared" si="1"/>
        <v>0</v>
      </c>
      <c r="R14" s="23">
        <f t="shared" si="1"/>
        <v>0</v>
      </c>
      <c r="S14" s="23">
        <f t="shared" si="1"/>
        <v>0</v>
      </c>
      <c r="T14" s="23">
        <f t="shared" si="1"/>
        <v>0</v>
      </c>
      <c r="U14" s="23">
        <f t="shared" si="1"/>
        <v>0</v>
      </c>
      <c r="V14" s="23">
        <f t="shared" si="1"/>
        <v>0</v>
      </c>
      <c r="W14" s="23">
        <f>SUM(W13:W13)</f>
        <v>1161600</v>
      </c>
    </row>
    <row r="15" spans="1:23" ht="15.75" x14ac:dyDescent="0.3">
      <c r="A15" t="s">
        <v>11</v>
      </c>
      <c r="B15" s="8"/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  <c r="O15" s="9"/>
      <c r="P15" s="8"/>
      <c r="Q15" s="8"/>
      <c r="R15" s="9"/>
      <c r="S15" s="9"/>
      <c r="T15" s="9"/>
      <c r="U15" s="9"/>
      <c r="V15" s="9"/>
      <c r="W15" s="8"/>
    </row>
    <row r="16" spans="1:23" ht="15.75" x14ac:dyDescent="0.3">
      <c r="B16" s="26" t="s">
        <v>13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  <c r="O16" s="9"/>
      <c r="P16" s="8"/>
      <c r="Q16" s="8"/>
      <c r="R16" s="9"/>
      <c r="S16" s="9"/>
      <c r="T16" s="9"/>
      <c r="U16" s="9"/>
      <c r="V16" s="9"/>
      <c r="W16" s="8"/>
    </row>
    <row r="17" spans="1:23" x14ac:dyDescent="0.25">
      <c r="B17" s="27" t="s">
        <v>20</v>
      </c>
      <c r="C17" s="28">
        <f>C13</f>
        <v>46464000</v>
      </c>
      <c r="E17" s="24"/>
    </row>
    <row r="18" spans="1:23" x14ac:dyDescent="0.25">
      <c r="B18" s="27" t="s">
        <v>21</v>
      </c>
      <c r="C18" s="32">
        <f>D14</f>
        <v>0</v>
      </c>
    </row>
    <row r="19" spans="1:23" x14ac:dyDescent="0.25">
      <c r="A19" s="25"/>
      <c r="B19" s="27" t="s">
        <v>24</v>
      </c>
      <c r="C19" s="28">
        <f>W14</f>
        <v>1161600</v>
      </c>
    </row>
    <row r="20" spans="1:23" x14ac:dyDescent="0.25">
      <c r="A20" s="25"/>
      <c r="B20" s="29" t="s">
        <v>14</v>
      </c>
      <c r="C20" s="30">
        <f>C17-C18+C19</f>
        <v>47625600</v>
      </c>
      <c r="D20" s="24"/>
    </row>
    <row r="22" spans="1:23" x14ac:dyDescent="0.25">
      <c r="W22" s="5"/>
    </row>
    <row r="25" spans="1:23" x14ac:dyDescent="0.25">
      <c r="W25" s="7"/>
    </row>
    <row r="26" spans="1:23" x14ac:dyDescent="0.25">
      <c r="W26" s="5"/>
    </row>
    <row r="27" spans="1:23" x14ac:dyDescent="0.25">
      <c r="W27" s="6"/>
    </row>
    <row r="28" spans="1:23" x14ac:dyDescent="0.25">
      <c r="W28" s="6"/>
    </row>
  </sheetData>
  <mergeCells count="4">
    <mergeCell ref="B9:W9"/>
    <mergeCell ref="W11:W12"/>
    <mergeCell ref="B12:C12"/>
    <mergeCell ref="B14:C14"/>
  </mergeCells>
  <printOptions horizontalCentered="1"/>
  <pageMargins left="0" right="0" top="0.74803149606299213" bottom="0.74803149606299213" header="0.31496062992125984" footer="0.31496062992125984"/>
  <pageSetup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4"/>
  <sheetViews>
    <sheetView tabSelected="1" zoomScale="85" zoomScaleNormal="85" zoomScaleSheetLayoutView="100" workbookViewId="0">
      <selection activeCell="I24" sqref="I24"/>
    </sheetView>
  </sheetViews>
  <sheetFormatPr baseColWidth="10" defaultRowHeight="15" x14ac:dyDescent="0.25"/>
  <cols>
    <col min="1" max="1" width="3.140625" customWidth="1"/>
    <col min="2" max="2" width="33.140625" customWidth="1"/>
    <col min="3" max="3" width="18.42578125" customWidth="1"/>
    <col min="4" max="4" width="16.85546875" hidden="1" customWidth="1"/>
    <col min="5" max="6" width="15.5703125" hidden="1" customWidth="1"/>
    <col min="7" max="7" width="18.42578125" customWidth="1"/>
    <col min="8" max="8" width="17" customWidth="1"/>
    <col min="9" max="13" width="15.5703125" customWidth="1"/>
  </cols>
  <sheetData>
    <row r="2" spans="1:13" ht="15.75" x14ac:dyDescent="0.3">
      <c r="I2" s="4" t="s">
        <v>2</v>
      </c>
    </row>
    <row r="3" spans="1:13" ht="15.75" x14ac:dyDescent="0.3">
      <c r="I3" s="4" t="s">
        <v>3</v>
      </c>
    </row>
    <row r="4" spans="1:13" ht="15.75" x14ac:dyDescent="0.3">
      <c r="I4" s="4" t="s">
        <v>4</v>
      </c>
    </row>
    <row r="5" spans="1:13" ht="15.75" x14ac:dyDescent="0.3">
      <c r="I5" s="4" t="s">
        <v>5</v>
      </c>
    </row>
    <row r="6" spans="1:13" ht="15.75" x14ac:dyDescent="0.3">
      <c r="I6" s="4" t="s">
        <v>6</v>
      </c>
    </row>
    <row r="9" spans="1:13" ht="21" customHeight="1" x14ac:dyDescent="0.25">
      <c r="B9" s="43" t="s">
        <v>33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 x14ac:dyDescent="0.25">
      <c r="A10" s="1"/>
      <c r="B10" s="2"/>
      <c r="C10" s="2"/>
      <c r="D10" s="2"/>
      <c r="E10" s="2"/>
      <c r="F10" s="2"/>
      <c r="G10" s="2"/>
      <c r="H10" s="3"/>
      <c r="I10" s="3"/>
      <c r="J10" s="3"/>
      <c r="K10" s="3"/>
      <c r="L10" s="3"/>
      <c r="M10" s="3"/>
    </row>
    <row r="11" spans="1:13" x14ac:dyDescent="0.25">
      <c r="B11" s="10" t="s">
        <v>1</v>
      </c>
      <c r="C11" s="11" t="s">
        <v>7</v>
      </c>
      <c r="D11" s="12">
        <v>44562</v>
      </c>
      <c r="E11" s="12">
        <v>44593</v>
      </c>
      <c r="F11" s="12">
        <v>44621</v>
      </c>
      <c r="G11" s="48">
        <v>2017</v>
      </c>
      <c r="H11" s="48">
        <v>2018</v>
      </c>
      <c r="I11" s="48">
        <v>2019</v>
      </c>
      <c r="J11" s="48">
        <v>2020</v>
      </c>
      <c r="K11" s="48">
        <v>2021</v>
      </c>
      <c r="L11" s="48">
        <v>2022</v>
      </c>
      <c r="M11" s="48">
        <v>2023</v>
      </c>
    </row>
    <row r="12" spans="1:13" x14ac:dyDescent="0.25">
      <c r="B12" s="50" t="s">
        <v>32</v>
      </c>
      <c r="C12" s="51"/>
      <c r="D12" s="14">
        <v>2.5</v>
      </c>
      <c r="E12" s="15">
        <v>2.5</v>
      </c>
      <c r="F12" s="15">
        <v>2.5</v>
      </c>
      <c r="G12" s="54">
        <v>3.4000000000000002E-2</v>
      </c>
      <c r="H12" s="54">
        <v>6.8000000000000005E-2</v>
      </c>
      <c r="I12" s="54">
        <v>4.8300000000000003E-2</v>
      </c>
      <c r="J12" s="54">
        <v>2.8299999999999999E-2</v>
      </c>
      <c r="K12" s="54">
        <v>3.15E-2</v>
      </c>
      <c r="L12" s="54">
        <v>7.3599999999999999E-2</v>
      </c>
      <c r="M12" s="54">
        <v>7.8200000000000006E-2</v>
      </c>
    </row>
    <row r="13" spans="1:13" ht="15.75" x14ac:dyDescent="0.3">
      <c r="B13" s="49" t="s">
        <v>31</v>
      </c>
      <c r="C13" s="52">
        <v>1526090</v>
      </c>
      <c r="D13" s="19"/>
      <c r="E13" s="19"/>
      <c r="F13" s="19"/>
      <c r="G13" s="18">
        <f>+C13*(1+G12)</f>
        <v>1577977.06</v>
      </c>
      <c r="H13" s="53"/>
      <c r="I13" s="20"/>
      <c r="J13" s="20"/>
      <c r="K13" s="20"/>
      <c r="L13" s="20"/>
      <c r="M13" s="20"/>
    </row>
    <row r="14" spans="1:13" ht="15.75" x14ac:dyDescent="0.3">
      <c r="B14" s="49"/>
      <c r="C14" s="53">
        <v>1577977.06</v>
      </c>
      <c r="D14" s="19"/>
      <c r="E14" s="19"/>
      <c r="F14" s="19"/>
      <c r="G14" s="19"/>
      <c r="H14" s="18">
        <f>+C14*(1+H12)</f>
        <v>1685279.5000800001</v>
      </c>
      <c r="I14" s="20"/>
      <c r="J14" s="20"/>
      <c r="K14" s="20"/>
      <c r="L14" s="20"/>
      <c r="M14" s="20"/>
    </row>
    <row r="15" spans="1:13" ht="15.75" x14ac:dyDescent="0.3">
      <c r="B15" s="49"/>
      <c r="C15" s="53">
        <v>1685279.5000800001</v>
      </c>
      <c r="D15" s="19"/>
      <c r="E15" s="19"/>
      <c r="F15" s="19"/>
      <c r="G15" s="19"/>
      <c r="H15" s="19"/>
      <c r="I15" s="18">
        <f>+C15*(1+I12)</f>
        <v>1766678.4999338642</v>
      </c>
      <c r="J15" s="20"/>
      <c r="K15" s="20"/>
      <c r="L15" s="20"/>
      <c r="M15" s="20"/>
    </row>
    <row r="16" spans="1:13" ht="15.75" x14ac:dyDescent="0.3">
      <c r="B16" s="49"/>
      <c r="C16" s="53">
        <v>1766678.4999338642</v>
      </c>
      <c r="D16" s="19"/>
      <c r="E16" s="19"/>
      <c r="F16" s="19"/>
      <c r="G16" s="19"/>
      <c r="H16" s="19"/>
      <c r="I16" s="19"/>
      <c r="J16" s="18">
        <f>+C16*(1+J12)</f>
        <v>1816675.5014819927</v>
      </c>
      <c r="K16" s="20"/>
      <c r="L16" s="20"/>
      <c r="M16" s="20"/>
    </row>
    <row r="17" spans="1:13" ht="15.75" x14ac:dyDescent="0.3">
      <c r="B17" s="49"/>
      <c r="C17" s="53">
        <v>1816675.5014819927</v>
      </c>
      <c r="D17" s="19"/>
      <c r="E17" s="19"/>
      <c r="F17" s="19"/>
      <c r="G17" s="19"/>
      <c r="H17" s="19"/>
      <c r="I17" s="19"/>
      <c r="J17" s="19"/>
      <c r="K17" s="18">
        <f>+C17*(1+K12)</f>
        <v>1873900.7797786756</v>
      </c>
      <c r="L17" s="20"/>
      <c r="M17" s="20"/>
    </row>
    <row r="18" spans="1:13" ht="15.75" x14ac:dyDescent="0.3">
      <c r="B18" s="49"/>
      <c r="C18" s="53">
        <v>1873900.7797786756</v>
      </c>
      <c r="D18" s="19"/>
      <c r="E18" s="19"/>
      <c r="F18" s="19"/>
      <c r="G18" s="19"/>
      <c r="H18" s="19"/>
      <c r="I18" s="19"/>
      <c r="J18" s="19"/>
      <c r="K18" s="19"/>
      <c r="L18" s="18">
        <f>+C18*(1+L12)</f>
        <v>2011819.877170386</v>
      </c>
      <c r="M18" s="20"/>
    </row>
    <row r="19" spans="1:13" ht="15.75" x14ac:dyDescent="0.3">
      <c r="B19" s="49"/>
      <c r="C19" s="53">
        <v>2011819.877170386</v>
      </c>
      <c r="D19" s="19"/>
      <c r="E19" s="19"/>
      <c r="F19" s="19"/>
      <c r="G19" s="19"/>
      <c r="H19" s="19"/>
      <c r="I19" s="19"/>
      <c r="J19" s="19"/>
      <c r="K19" s="19"/>
      <c r="L19" s="19"/>
      <c r="M19" s="18">
        <f>+C19*(1+M12)</f>
        <v>2169144.1915651103</v>
      </c>
    </row>
    <row r="20" spans="1:13" x14ac:dyDescent="0.25">
      <c r="B20" s="46" t="s">
        <v>12</v>
      </c>
      <c r="C20" s="47"/>
      <c r="D20" s="23">
        <f>SUM(D13:D19)</f>
        <v>0</v>
      </c>
      <c r="E20" s="23">
        <f>SUM(E13:E19)</f>
        <v>0</v>
      </c>
      <c r="F20" s="23">
        <f>SUM(F13:F19)</f>
        <v>0</v>
      </c>
      <c r="G20" s="23">
        <f>SUM(G13:G19)</f>
        <v>1577977.06</v>
      </c>
      <c r="H20" s="23">
        <f>SUM(H13:H19)</f>
        <v>1685279.5000800001</v>
      </c>
      <c r="I20" s="23">
        <f>SUM(I13:I19)</f>
        <v>1766678.4999338642</v>
      </c>
      <c r="J20" s="23">
        <f>SUM(J13:J19)</f>
        <v>1816675.5014819927</v>
      </c>
      <c r="K20" s="23">
        <f>SUM(K13:K19)</f>
        <v>1873900.7797786756</v>
      </c>
      <c r="L20" s="23">
        <f>SUM(L13:L19)</f>
        <v>2011819.877170386</v>
      </c>
      <c r="M20" s="23">
        <f>SUM(M13:M19)</f>
        <v>2169144.1915651103</v>
      </c>
    </row>
    <row r="21" spans="1:13" ht="15.75" x14ac:dyDescent="0.3">
      <c r="A21" t="s">
        <v>11</v>
      </c>
      <c r="B21" s="8"/>
      <c r="C21" s="8"/>
      <c r="D21" s="8"/>
      <c r="E21" s="8"/>
      <c r="F21" s="8"/>
      <c r="G21" s="8"/>
      <c r="H21" s="9"/>
      <c r="I21" s="8"/>
      <c r="J21" s="8"/>
      <c r="K21" s="8"/>
      <c r="L21" s="8"/>
      <c r="M21" s="9"/>
    </row>
    <row r="22" spans="1:13" ht="15.75" x14ac:dyDescent="0.3">
      <c r="B22" s="26" t="s">
        <v>13</v>
      </c>
      <c r="C22" s="8"/>
      <c r="D22" s="8"/>
      <c r="E22" s="8"/>
      <c r="F22" s="8"/>
      <c r="G22" s="8"/>
      <c r="H22" s="9"/>
      <c r="I22" s="8"/>
      <c r="J22" s="8"/>
      <c r="K22" s="8"/>
      <c r="L22" s="8"/>
      <c r="M22" s="9"/>
    </row>
    <row r="23" spans="1:13" x14ac:dyDescent="0.25">
      <c r="B23" s="27" t="s">
        <v>35</v>
      </c>
      <c r="C23" s="28">
        <f>C13</f>
        <v>1526090</v>
      </c>
    </row>
    <row r="24" spans="1:13" x14ac:dyDescent="0.25">
      <c r="B24" s="27" t="s">
        <v>34</v>
      </c>
      <c r="C24" s="55">
        <f>AVERAGE(G12:M12)</f>
        <v>5.1700000000000003E-2</v>
      </c>
    </row>
  </sheetData>
  <mergeCells count="3">
    <mergeCell ref="B9:M9"/>
    <mergeCell ref="B12:C12"/>
    <mergeCell ref="B20:C20"/>
  </mergeCells>
  <phoneticPr fontId="11" type="noConversion"/>
  <printOptions horizontalCentered="1"/>
  <pageMargins left="0" right="0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Total de adeudo</vt:lpstr>
      <vt:lpstr>Pena convencional Cuota 2023 </vt:lpstr>
      <vt:lpstr>Pena convencional Cuota 2022</vt:lpstr>
      <vt:lpstr>'Pena convencional Cuota 2022'!Área_de_impresión</vt:lpstr>
      <vt:lpstr>'Pena convencional Cuota 2023 '!Área_de_impresión</vt:lpstr>
      <vt:lpstr>'Total de adeudo'!Área_de_impresión</vt:lpstr>
      <vt:lpstr>'Pena convencional Cuota 2022'!Títulos_a_imprimir</vt:lpstr>
      <vt:lpstr>'Pena convencional Cuota 2023 '!Títulos_a_imprimir</vt:lpstr>
    </vt:vector>
  </TitlesOfParts>
  <Company>Instituto Mexicano del Seguro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mauricio.flores</dc:creator>
  <cp:lastModifiedBy>Angel Uria Ibarra</cp:lastModifiedBy>
  <cp:lastPrinted>2023-07-27T17:57:52Z</cp:lastPrinted>
  <dcterms:created xsi:type="dcterms:W3CDTF">2011-03-16T23:20:04Z</dcterms:created>
  <dcterms:modified xsi:type="dcterms:W3CDTF">2023-07-27T17:59:08Z</dcterms:modified>
</cp:coreProperties>
</file>