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3780" windowWidth="8940" windowHeight="4800"/>
  </bookViews>
  <sheets>
    <sheet name="General 2021" sheetId="1" r:id="rId1"/>
    <sheet name="Inmuebles con Contrato" sheetId="3" r:id="rId2"/>
  </sheets>
  <externalReferences>
    <externalReference r:id="rId3"/>
  </externalReferences>
  <definedNames>
    <definedName name="_xlnm._FilterDatabase" localSheetId="1" hidden="1">'Inmuebles con Contrato'!$A$6:$L$291</definedName>
    <definedName name="ANUAL" localSheetId="1">#REF!</definedName>
    <definedName name="ANUAL">#REF!</definedName>
    <definedName name="_xlnm.Print_Area" localSheetId="0">'General 2021'!$A$4:$P$49</definedName>
    <definedName name="_xlnm.Print_Area" localSheetId="1">'Inmuebles con Contrato'!$B$1:$J$291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ONSTANTES" localSheetId="1">#REF!</definedName>
    <definedName name="CONSTANTES">#REF!</definedName>
    <definedName name="CORRIENTES" localSheetId="1">#REF!</definedName>
    <definedName name="CORRIENTES">#REF!</definedName>
    <definedName name="Daños_CH_2011">'[1]Ptto Pòlizas CH y Mandos'!$O$45</definedName>
    <definedName name="Excel_BuiltIn__FilterDatabase_1" localSheetId="0">#REF!</definedName>
    <definedName name="Excel_BuiltIn__FilterDatabase_1">#REF!</definedName>
    <definedName name="Excel_BuiltIn__FilterDatabase_2" localSheetId="0">#REF!</definedName>
    <definedName name="Excel_BuiltIn__FilterDatabase_2">#REF!</definedName>
    <definedName name="Inflaciòn_2011">'[1]Estimación Ptto 2011'!$C$83</definedName>
    <definedName name="inicial" localSheetId="1">#REF!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 localSheetId="1">#REF!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_xlnm.Print_Titles" localSheetId="0">'General 2021'!$A:$B,'General 2021'!$4:$9</definedName>
    <definedName name="_xlnm.Print_Titles" localSheetId="1">'Inmuebles con Contrato'!$1:$6</definedName>
    <definedName name="Vida_CH_2011">'[1]Ptto Pòlizas CH y Mandos'!$E$45</definedName>
    <definedName name="Vida_Funcionarios_2011">'[1]Ptto Pòlizas CH y Mandos'!$AG$47</definedName>
  </definedNames>
  <calcPr calcId="145621"/>
</workbook>
</file>

<file path=xl/calcChain.xml><?xml version="1.0" encoding="utf-8"?>
<calcChain xmlns="http://schemas.openxmlformats.org/spreadsheetml/2006/main">
  <c r="H282" i="3" l="1"/>
  <c r="I282" i="3" s="1"/>
  <c r="K282" i="3"/>
  <c r="H22" i="3"/>
  <c r="I22" i="3" s="1"/>
  <c r="H23" i="3"/>
  <c r="I23" i="3" s="1"/>
  <c r="H24" i="3"/>
  <c r="I24" i="3" s="1"/>
  <c r="H289" i="3" l="1"/>
  <c r="H234" i="3"/>
  <c r="H150" i="3"/>
  <c r="H20" i="3"/>
  <c r="I20" i="3" s="1"/>
  <c r="H11" i="3"/>
  <c r="I11" i="3" s="1"/>
  <c r="I289" i="3" l="1"/>
  <c r="G290" i="3"/>
  <c r="F290" i="3"/>
  <c r="I234" i="3" l="1"/>
  <c r="I150" i="3" l="1"/>
  <c r="K150" i="3"/>
  <c r="K20" i="3" l="1"/>
  <c r="H187" i="3" l="1"/>
  <c r="I187" i="3" s="1"/>
  <c r="I161" i="3" l="1"/>
  <c r="H161" i="3"/>
  <c r="H41" i="3" l="1"/>
  <c r="I41" i="3" s="1"/>
  <c r="H34" i="3" l="1"/>
  <c r="I34" i="3" s="1"/>
  <c r="H30" i="3" l="1"/>
  <c r="I30" i="3" s="1"/>
  <c r="K30" i="3"/>
  <c r="I202" i="3" l="1"/>
  <c r="H202" i="3"/>
  <c r="H141" i="3" l="1"/>
  <c r="I141" i="3" s="1"/>
  <c r="K141" i="3"/>
  <c r="H177" i="3" l="1"/>
  <c r="I177" i="3" s="1"/>
  <c r="H274" i="3" l="1"/>
  <c r="I274" i="3" s="1"/>
  <c r="K274" i="3"/>
  <c r="H154" i="3" l="1"/>
  <c r="I154" i="3" s="1"/>
  <c r="H188" i="3" l="1"/>
  <c r="I188" i="3" s="1"/>
  <c r="H77" i="3" l="1"/>
  <c r="I77" i="3" s="1"/>
  <c r="H91" i="3" l="1"/>
  <c r="H8" i="3"/>
  <c r="H9" i="3"/>
  <c r="H10" i="3"/>
  <c r="H12" i="3"/>
  <c r="H13" i="3"/>
  <c r="H14" i="3"/>
  <c r="H15" i="3"/>
  <c r="H16" i="3"/>
  <c r="H17" i="3"/>
  <c r="H18" i="3"/>
  <c r="H19" i="3"/>
  <c r="H21" i="3"/>
  <c r="H25" i="3"/>
  <c r="H26" i="3"/>
  <c r="H27" i="3"/>
  <c r="H28" i="3"/>
  <c r="H29" i="3"/>
  <c r="H31" i="3"/>
  <c r="H32" i="3"/>
  <c r="H33" i="3"/>
  <c r="H35" i="3"/>
  <c r="H36" i="3"/>
  <c r="H37" i="3"/>
  <c r="H38" i="3"/>
  <c r="H39" i="3"/>
  <c r="H40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I66" i="3" s="1"/>
  <c r="H67" i="3"/>
  <c r="I67" i="3" s="1"/>
  <c r="H68" i="3"/>
  <c r="H69" i="3"/>
  <c r="H70" i="3"/>
  <c r="H71" i="3"/>
  <c r="H72" i="3"/>
  <c r="H73" i="3"/>
  <c r="H74" i="3"/>
  <c r="H76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2" i="3"/>
  <c r="H143" i="3"/>
  <c r="H144" i="3"/>
  <c r="H145" i="3"/>
  <c r="H146" i="3"/>
  <c r="H147" i="3"/>
  <c r="H148" i="3"/>
  <c r="H149" i="3"/>
  <c r="H151" i="3"/>
  <c r="H152" i="3"/>
  <c r="H153" i="3"/>
  <c r="H155" i="3"/>
  <c r="H156" i="3"/>
  <c r="H157" i="3"/>
  <c r="H158" i="3"/>
  <c r="H159" i="3"/>
  <c r="H160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8" i="3"/>
  <c r="H179" i="3"/>
  <c r="H180" i="3"/>
  <c r="H181" i="3"/>
  <c r="H182" i="3"/>
  <c r="H183" i="3"/>
  <c r="H184" i="3"/>
  <c r="H185" i="3"/>
  <c r="H186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5" i="3"/>
  <c r="H276" i="3"/>
  <c r="H277" i="3"/>
  <c r="H278" i="3"/>
  <c r="H279" i="3"/>
  <c r="H280" i="3"/>
  <c r="H281" i="3"/>
  <c r="H283" i="3"/>
  <c r="H284" i="3"/>
  <c r="H285" i="3"/>
  <c r="H286" i="3"/>
  <c r="H287" i="3"/>
  <c r="H288" i="3"/>
  <c r="H7" i="3"/>
  <c r="H290" i="3" l="1"/>
  <c r="I7" i="3"/>
  <c r="K7" i="3"/>
  <c r="I8" i="3"/>
  <c r="K8" i="3"/>
  <c r="I9" i="3"/>
  <c r="K9" i="3"/>
  <c r="I10" i="3"/>
  <c r="K10" i="3"/>
  <c r="I12" i="3"/>
  <c r="K12" i="3"/>
  <c r="I13" i="3"/>
  <c r="K13" i="3"/>
  <c r="I14" i="3"/>
  <c r="K14" i="3"/>
  <c r="I15" i="3"/>
  <c r="K15" i="3"/>
  <c r="I16" i="3"/>
  <c r="K16" i="3"/>
  <c r="I17" i="3"/>
  <c r="K17" i="3"/>
  <c r="I18" i="3"/>
  <c r="K18" i="3"/>
  <c r="I19" i="3"/>
  <c r="K19" i="3"/>
  <c r="I21" i="3"/>
  <c r="K21" i="3"/>
  <c r="K22" i="3"/>
  <c r="K23" i="3"/>
  <c r="K24" i="3"/>
  <c r="I25" i="3"/>
  <c r="K25" i="3"/>
  <c r="I26" i="3"/>
  <c r="K26" i="3"/>
  <c r="I27" i="3"/>
  <c r="K27" i="3"/>
  <c r="I28" i="3"/>
  <c r="K28" i="3"/>
  <c r="I29" i="3"/>
  <c r="K29" i="3"/>
  <c r="I31" i="3"/>
  <c r="K31" i="3"/>
  <c r="I32" i="3"/>
  <c r="K32" i="3"/>
  <c r="I33" i="3"/>
  <c r="K33" i="3"/>
  <c r="I35" i="3"/>
  <c r="K35" i="3"/>
  <c r="I36" i="3"/>
  <c r="K36" i="3"/>
  <c r="I37" i="3"/>
  <c r="K37" i="3"/>
  <c r="I38" i="3"/>
  <c r="K38" i="3"/>
  <c r="I39" i="3"/>
  <c r="K39" i="3"/>
  <c r="I40" i="3"/>
  <c r="K40" i="3"/>
  <c r="I42" i="3"/>
  <c r="K42" i="3"/>
  <c r="I43" i="3"/>
  <c r="K43" i="3"/>
  <c r="I44" i="3"/>
  <c r="K44" i="3"/>
  <c r="I45" i="3"/>
  <c r="K45" i="3"/>
  <c r="I46" i="3"/>
  <c r="K46" i="3"/>
  <c r="I47" i="3"/>
  <c r="K47" i="3"/>
  <c r="I48" i="3"/>
  <c r="K48" i="3"/>
  <c r="I49" i="3"/>
  <c r="K49" i="3"/>
  <c r="I50" i="3"/>
  <c r="K50" i="3"/>
  <c r="I51" i="3"/>
  <c r="K51" i="3"/>
  <c r="I52" i="3"/>
  <c r="K52" i="3"/>
  <c r="I53" i="3"/>
  <c r="K53" i="3"/>
  <c r="I54" i="3"/>
  <c r="K54" i="3"/>
  <c r="I55" i="3"/>
  <c r="K55" i="3"/>
  <c r="I56" i="3"/>
  <c r="K56" i="3"/>
  <c r="I57" i="3"/>
  <c r="K57" i="3"/>
  <c r="I58" i="3"/>
  <c r="K58" i="3"/>
  <c r="I59" i="3"/>
  <c r="K59" i="3"/>
  <c r="I60" i="3"/>
  <c r="K60" i="3"/>
  <c r="I61" i="3"/>
  <c r="K61" i="3"/>
  <c r="I62" i="3"/>
  <c r="K62" i="3"/>
  <c r="I63" i="3"/>
  <c r="I64" i="3"/>
  <c r="K64" i="3"/>
  <c r="I65" i="3"/>
  <c r="K65" i="3"/>
  <c r="K66" i="3"/>
  <c r="K67" i="3"/>
  <c r="I68" i="3"/>
  <c r="K68" i="3"/>
  <c r="I69" i="3"/>
  <c r="K69" i="3"/>
  <c r="I70" i="3"/>
  <c r="K70" i="3"/>
  <c r="I71" i="3"/>
  <c r="K71" i="3"/>
  <c r="I72" i="3"/>
  <c r="K72" i="3"/>
  <c r="I73" i="3"/>
  <c r="K73" i="3"/>
  <c r="I74" i="3"/>
  <c r="K74" i="3"/>
  <c r="I75" i="3"/>
  <c r="K75" i="3"/>
  <c r="I76" i="3"/>
  <c r="K76" i="3"/>
  <c r="I78" i="3"/>
  <c r="K78" i="3"/>
  <c r="I79" i="3"/>
  <c r="K79" i="3"/>
  <c r="I80" i="3"/>
  <c r="K80" i="3"/>
  <c r="I81" i="3"/>
  <c r="K81" i="3"/>
  <c r="I82" i="3"/>
  <c r="K82" i="3"/>
  <c r="I83" i="3"/>
  <c r="K83" i="3"/>
  <c r="I84" i="3"/>
  <c r="K84" i="3"/>
  <c r="I85" i="3"/>
  <c r="K85" i="3"/>
  <c r="I86" i="3"/>
  <c r="K86" i="3"/>
  <c r="I87" i="3"/>
  <c r="K87" i="3"/>
  <c r="I88" i="3"/>
  <c r="K88" i="3"/>
  <c r="I89" i="3"/>
  <c r="K89" i="3"/>
  <c r="I90" i="3"/>
  <c r="K90" i="3"/>
  <c r="I91" i="3"/>
  <c r="K91" i="3"/>
  <c r="I92" i="3"/>
  <c r="K92" i="3"/>
  <c r="I93" i="3"/>
  <c r="K93" i="3"/>
  <c r="I94" i="3"/>
  <c r="K94" i="3"/>
  <c r="I95" i="3"/>
  <c r="K95" i="3"/>
  <c r="I96" i="3"/>
  <c r="K96" i="3"/>
  <c r="I97" i="3"/>
  <c r="K97" i="3"/>
  <c r="I98" i="3"/>
  <c r="K98" i="3"/>
  <c r="I99" i="3"/>
  <c r="K99" i="3"/>
  <c r="I100" i="3"/>
  <c r="K100" i="3"/>
  <c r="I101" i="3"/>
  <c r="K101" i="3"/>
  <c r="I102" i="3"/>
  <c r="K102" i="3"/>
  <c r="I103" i="3"/>
  <c r="K103" i="3"/>
  <c r="I104" i="3"/>
  <c r="K104" i="3"/>
  <c r="I105" i="3"/>
  <c r="K105" i="3"/>
  <c r="I106" i="3"/>
  <c r="K106" i="3"/>
  <c r="I107" i="3"/>
  <c r="K107" i="3"/>
  <c r="I108" i="3"/>
  <c r="K108" i="3"/>
  <c r="I109" i="3"/>
  <c r="K109" i="3"/>
  <c r="I110" i="3"/>
  <c r="K110" i="3"/>
  <c r="I111" i="3"/>
  <c r="K111" i="3"/>
  <c r="I112" i="3"/>
  <c r="K112" i="3"/>
  <c r="I113" i="3"/>
  <c r="K113" i="3"/>
  <c r="I114" i="3"/>
  <c r="K114" i="3"/>
  <c r="I115" i="3"/>
  <c r="K115" i="3"/>
  <c r="I116" i="3"/>
  <c r="K116" i="3"/>
  <c r="I117" i="3"/>
  <c r="K117" i="3"/>
  <c r="I118" i="3"/>
  <c r="K118" i="3"/>
  <c r="I119" i="3"/>
  <c r="K119" i="3"/>
  <c r="I120" i="3"/>
  <c r="K120" i="3"/>
  <c r="I121" i="3"/>
  <c r="K121" i="3"/>
  <c r="I122" i="3"/>
  <c r="K122" i="3"/>
  <c r="I123" i="3"/>
  <c r="K123" i="3"/>
  <c r="I124" i="3"/>
  <c r="K124" i="3"/>
  <c r="I125" i="3"/>
  <c r="K125" i="3"/>
  <c r="I126" i="3"/>
  <c r="K126" i="3"/>
  <c r="I127" i="3"/>
  <c r="K127" i="3"/>
  <c r="I128" i="3"/>
  <c r="K128" i="3"/>
  <c r="I129" i="3"/>
  <c r="K129" i="3"/>
  <c r="I130" i="3"/>
  <c r="K130" i="3"/>
  <c r="I131" i="3"/>
  <c r="K131" i="3"/>
  <c r="I132" i="3"/>
  <c r="K132" i="3"/>
  <c r="I133" i="3"/>
  <c r="K133" i="3"/>
  <c r="I134" i="3"/>
  <c r="K134" i="3"/>
  <c r="I135" i="3"/>
  <c r="K135" i="3"/>
  <c r="I136" i="3"/>
  <c r="K136" i="3"/>
  <c r="I137" i="3"/>
  <c r="K137" i="3"/>
  <c r="I138" i="3"/>
  <c r="K138" i="3"/>
  <c r="I139" i="3"/>
  <c r="K139" i="3"/>
  <c r="I140" i="3"/>
  <c r="K140" i="3"/>
  <c r="I142" i="3"/>
  <c r="K142" i="3"/>
  <c r="I143" i="3"/>
  <c r="K143" i="3"/>
  <c r="I144" i="3"/>
  <c r="K144" i="3"/>
  <c r="I145" i="3"/>
  <c r="K145" i="3"/>
  <c r="I146" i="3"/>
  <c r="K146" i="3"/>
  <c r="I147" i="3"/>
  <c r="K147" i="3"/>
  <c r="I148" i="3"/>
  <c r="K148" i="3"/>
  <c r="I149" i="3"/>
  <c r="K149" i="3"/>
  <c r="I151" i="3"/>
  <c r="K151" i="3"/>
  <c r="I152" i="3"/>
  <c r="K152" i="3"/>
  <c r="I153" i="3"/>
  <c r="K153" i="3"/>
  <c r="I155" i="3"/>
  <c r="K155" i="3"/>
  <c r="I156" i="3"/>
  <c r="K156" i="3"/>
  <c r="I157" i="3"/>
  <c r="K157" i="3"/>
  <c r="I158" i="3"/>
  <c r="K158" i="3"/>
  <c r="I159" i="3"/>
  <c r="K159" i="3"/>
  <c r="I160" i="3"/>
  <c r="K160" i="3"/>
  <c r="I162" i="3"/>
  <c r="K162" i="3"/>
  <c r="I163" i="3"/>
  <c r="K163" i="3"/>
  <c r="I164" i="3"/>
  <c r="K164" i="3"/>
  <c r="I165" i="3"/>
  <c r="K165" i="3"/>
  <c r="I166" i="3"/>
  <c r="K166" i="3"/>
  <c r="I167" i="3"/>
  <c r="K167" i="3"/>
  <c r="I168" i="3"/>
  <c r="K168" i="3"/>
  <c r="I169" i="3"/>
  <c r="I170" i="3"/>
  <c r="K170" i="3"/>
  <c r="I171" i="3"/>
  <c r="K171" i="3"/>
  <c r="I172" i="3"/>
  <c r="K172" i="3"/>
  <c r="I173" i="3"/>
  <c r="K173" i="3"/>
  <c r="I174" i="3"/>
  <c r="K174" i="3"/>
  <c r="I175" i="3"/>
  <c r="K175" i="3"/>
  <c r="I176" i="3"/>
  <c r="K176" i="3"/>
  <c r="I178" i="3"/>
  <c r="K178" i="3"/>
  <c r="I179" i="3"/>
  <c r="K179" i="3"/>
  <c r="I180" i="3"/>
  <c r="K180" i="3"/>
  <c r="I181" i="3"/>
  <c r="K181" i="3"/>
  <c r="I182" i="3"/>
  <c r="K182" i="3"/>
  <c r="I183" i="3"/>
  <c r="K183" i="3"/>
  <c r="I184" i="3"/>
  <c r="K184" i="3"/>
  <c r="I185" i="3"/>
  <c r="K185" i="3"/>
  <c r="I186" i="3"/>
  <c r="K186" i="3"/>
  <c r="K188" i="3"/>
  <c r="I189" i="3"/>
  <c r="K189" i="3"/>
  <c r="I190" i="3"/>
  <c r="K190" i="3"/>
  <c r="I191" i="3"/>
  <c r="K191" i="3"/>
  <c r="I192" i="3"/>
  <c r="K192" i="3"/>
  <c r="I193" i="3"/>
  <c r="K193" i="3"/>
  <c r="I194" i="3"/>
  <c r="K194" i="3"/>
  <c r="I195" i="3"/>
  <c r="K195" i="3"/>
  <c r="I196" i="3"/>
  <c r="K196" i="3"/>
  <c r="I197" i="3"/>
  <c r="K197" i="3"/>
  <c r="I198" i="3"/>
  <c r="K198" i="3"/>
  <c r="I199" i="3"/>
  <c r="K199" i="3"/>
  <c r="I200" i="3"/>
  <c r="K200" i="3"/>
  <c r="I201" i="3"/>
  <c r="K201" i="3"/>
  <c r="I203" i="3"/>
  <c r="K203" i="3"/>
  <c r="I204" i="3"/>
  <c r="K204" i="3"/>
  <c r="I205" i="3"/>
  <c r="K205" i="3"/>
  <c r="I206" i="3"/>
  <c r="K206" i="3"/>
  <c r="I207" i="3"/>
  <c r="K207" i="3"/>
  <c r="I208" i="3"/>
  <c r="K208" i="3"/>
  <c r="I209" i="3"/>
  <c r="K209" i="3"/>
  <c r="I210" i="3"/>
  <c r="K210" i="3"/>
  <c r="I211" i="3"/>
  <c r="K211" i="3"/>
  <c r="I212" i="3"/>
  <c r="K212" i="3"/>
  <c r="I213" i="3"/>
  <c r="K213" i="3"/>
  <c r="I214" i="3"/>
  <c r="K214" i="3"/>
  <c r="I215" i="3"/>
  <c r="K215" i="3"/>
  <c r="I216" i="3"/>
  <c r="K216" i="3"/>
  <c r="I217" i="3"/>
  <c r="K217" i="3"/>
  <c r="I218" i="3"/>
  <c r="K218" i="3"/>
  <c r="I219" i="3"/>
  <c r="K219" i="3"/>
  <c r="I220" i="3"/>
  <c r="K220" i="3"/>
  <c r="I221" i="3"/>
  <c r="K221" i="3"/>
  <c r="I222" i="3"/>
  <c r="K222" i="3"/>
  <c r="I223" i="3"/>
  <c r="K223" i="3"/>
  <c r="I224" i="3"/>
  <c r="K224" i="3"/>
  <c r="I225" i="3"/>
  <c r="K225" i="3"/>
  <c r="I226" i="3"/>
  <c r="K226" i="3"/>
  <c r="I227" i="3"/>
  <c r="K227" i="3"/>
  <c r="I228" i="3"/>
  <c r="K228" i="3"/>
  <c r="I229" i="3"/>
  <c r="K229" i="3"/>
  <c r="I230" i="3"/>
  <c r="K230" i="3"/>
  <c r="I231" i="3"/>
  <c r="K231" i="3"/>
  <c r="I232" i="3"/>
  <c r="K232" i="3"/>
  <c r="I233" i="3"/>
  <c r="K233" i="3"/>
  <c r="I235" i="3"/>
  <c r="K235" i="3"/>
  <c r="I236" i="3"/>
  <c r="K236" i="3"/>
  <c r="I237" i="3"/>
  <c r="K237" i="3"/>
  <c r="I238" i="3"/>
  <c r="K238" i="3"/>
  <c r="I239" i="3"/>
  <c r="K239" i="3"/>
  <c r="I240" i="3"/>
  <c r="K240" i="3"/>
  <c r="I241" i="3"/>
  <c r="K241" i="3"/>
  <c r="I242" i="3"/>
  <c r="K242" i="3"/>
  <c r="I243" i="3"/>
  <c r="K243" i="3"/>
  <c r="I244" i="3"/>
  <c r="K244" i="3"/>
  <c r="I245" i="3"/>
  <c r="K245" i="3"/>
  <c r="I246" i="3"/>
  <c r="K246" i="3"/>
  <c r="I247" i="3"/>
  <c r="K247" i="3"/>
  <c r="I248" i="3"/>
  <c r="K248" i="3"/>
  <c r="I249" i="3"/>
  <c r="K249" i="3"/>
  <c r="I250" i="3"/>
  <c r="K250" i="3"/>
  <c r="I251" i="3"/>
  <c r="K251" i="3"/>
  <c r="I252" i="3"/>
  <c r="K252" i="3"/>
  <c r="I253" i="3"/>
  <c r="K253" i="3"/>
  <c r="I254" i="3"/>
  <c r="K254" i="3"/>
  <c r="I255" i="3"/>
  <c r="K255" i="3"/>
  <c r="I256" i="3"/>
  <c r="K256" i="3"/>
  <c r="I257" i="3"/>
  <c r="K257" i="3"/>
  <c r="I258" i="3"/>
  <c r="K258" i="3"/>
  <c r="I259" i="3"/>
  <c r="K259" i="3"/>
  <c r="I260" i="3"/>
  <c r="K260" i="3"/>
  <c r="I261" i="3"/>
  <c r="K261" i="3"/>
  <c r="I262" i="3"/>
  <c r="K262" i="3"/>
  <c r="I263" i="3"/>
  <c r="K263" i="3"/>
  <c r="I264" i="3"/>
  <c r="K264" i="3"/>
  <c r="I265" i="3"/>
  <c r="K265" i="3"/>
  <c r="I266" i="3"/>
  <c r="K266" i="3"/>
  <c r="I267" i="3"/>
  <c r="K267" i="3"/>
  <c r="I268" i="3"/>
  <c r="K268" i="3"/>
  <c r="I269" i="3"/>
  <c r="K269" i="3"/>
  <c r="I270" i="3"/>
  <c r="K270" i="3"/>
  <c r="I271" i="3"/>
  <c r="K271" i="3"/>
  <c r="I272" i="3"/>
  <c r="K272" i="3"/>
  <c r="I273" i="3"/>
  <c r="K273" i="3"/>
  <c r="I275" i="3"/>
  <c r="K275" i="3"/>
  <c r="I276" i="3"/>
  <c r="K276" i="3"/>
  <c r="I277" i="3"/>
  <c r="K277" i="3"/>
  <c r="I278" i="3"/>
  <c r="K278" i="3"/>
  <c r="I279" i="3"/>
  <c r="K279" i="3"/>
  <c r="I280" i="3"/>
  <c r="K280" i="3"/>
  <c r="I281" i="3"/>
  <c r="K281" i="3"/>
  <c r="I283" i="3"/>
  <c r="K283" i="3"/>
  <c r="I284" i="3"/>
  <c r="K284" i="3"/>
  <c r="I285" i="3"/>
  <c r="K285" i="3"/>
  <c r="I286" i="3"/>
  <c r="K286" i="3"/>
  <c r="I287" i="3"/>
  <c r="I288" i="3"/>
  <c r="K288" i="3"/>
  <c r="I290" i="3" l="1"/>
  <c r="K290" i="3"/>
  <c r="I14" i="1" l="1"/>
  <c r="I16" i="1"/>
  <c r="I18" i="1"/>
  <c r="I19" i="1"/>
  <c r="I20" i="1"/>
  <c r="I24" i="1"/>
  <c r="I25" i="1"/>
  <c r="I28" i="1"/>
  <c r="I29" i="1"/>
  <c r="I30" i="1"/>
  <c r="I31" i="1"/>
  <c r="I35" i="1"/>
  <c r="I36" i="1"/>
  <c r="I37" i="1"/>
  <c r="I38" i="1"/>
  <c r="I39" i="1"/>
  <c r="I40" i="1"/>
  <c r="I41" i="1"/>
  <c r="I42" i="1"/>
  <c r="I43" i="1"/>
  <c r="I45" i="1"/>
  <c r="I46" i="1"/>
  <c r="I47" i="1"/>
  <c r="I48" i="1"/>
  <c r="H25" i="1" l="1"/>
  <c r="H13" i="1"/>
  <c r="H35" i="1"/>
  <c r="H20" i="1" l="1"/>
  <c r="I15" i="1"/>
  <c r="I17" i="1"/>
  <c r="I21" i="1"/>
  <c r="I22" i="1"/>
  <c r="I23" i="1"/>
  <c r="I26" i="1"/>
  <c r="I27" i="1"/>
  <c r="I32" i="1"/>
  <c r="I33" i="1"/>
  <c r="I34" i="1"/>
  <c r="I44" i="1"/>
  <c r="I13" i="1"/>
  <c r="H18" i="1" l="1"/>
  <c r="H28" i="1" l="1"/>
  <c r="H29" i="1"/>
  <c r="H30" i="1"/>
  <c r="H31" i="1"/>
  <c r="H32" i="1"/>
  <c r="H33" i="1"/>
  <c r="H34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14" i="1"/>
  <c r="H15" i="1"/>
  <c r="H16" i="1"/>
  <c r="H17" i="1"/>
  <c r="H19" i="1"/>
  <c r="H21" i="1"/>
  <c r="H22" i="1"/>
  <c r="H23" i="1"/>
  <c r="H24" i="1"/>
  <c r="H26" i="1"/>
  <c r="H27" i="1"/>
  <c r="H49" i="1" l="1"/>
  <c r="C47" i="1" l="1"/>
  <c r="N49" i="1" l="1"/>
  <c r="G13" i="1" l="1"/>
  <c r="G27" i="1" l="1"/>
  <c r="P49" i="1" l="1"/>
  <c r="G15" i="1"/>
  <c r="G16" i="1" l="1"/>
  <c r="G21" i="1"/>
  <c r="G24" i="1"/>
  <c r="G25" i="1"/>
  <c r="G30" i="1"/>
  <c r="G31" i="1"/>
  <c r="G33" i="1"/>
  <c r="G34" i="1"/>
  <c r="G35" i="1"/>
  <c r="G36" i="1"/>
  <c r="G23" i="1" l="1"/>
  <c r="G29" i="1" l="1"/>
  <c r="G32" i="1" l="1"/>
  <c r="G46" i="1" l="1"/>
  <c r="G28" i="1" l="1"/>
  <c r="G17" i="1" l="1"/>
  <c r="J49" i="1" l="1"/>
  <c r="M49" i="1" l="1"/>
  <c r="L49" i="1"/>
  <c r="K49" i="1"/>
  <c r="G44" i="1" l="1"/>
  <c r="G19" i="1"/>
  <c r="G41" i="1" l="1"/>
  <c r="G38" i="1" l="1"/>
  <c r="G43" i="1" l="1"/>
  <c r="G18" i="1" l="1"/>
  <c r="G39" i="1" l="1"/>
  <c r="G14" i="1" l="1"/>
  <c r="G20" i="1"/>
  <c r="G22" i="1"/>
  <c r="G26" i="1"/>
  <c r="G37" i="1"/>
  <c r="G40" i="1"/>
  <c r="G42" i="1"/>
  <c r="G45" i="1"/>
  <c r="G47" i="1"/>
  <c r="G48" i="1"/>
  <c r="E47" i="1" l="1"/>
  <c r="F47" i="1"/>
  <c r="D47" i="1" l="1"/>
  <c r="D48" i="1" s="1"/>
  <c r="O49" i="1" l="1"/>
</calcChain>
</file>

<file path=xl/sharedStrings.xml><?xml version="1.0" encoding="utf-8"?>
<sst xmlns="http://schemas.openxmlformats.org/spreadsheetml/2006/main" count="1054" uniqueCount="605">
  <si>
    <t>UNIDAD DE ADMINISTRACIÓN</t>
  </si>
  <si>
    <t>COORDINACIÓN DE SERVICIOS GENERALES</t>
  </si>
  <si>
    <t>COORDINACIÓN TECNICA DE ADMINISTRACIÓN DE ACTIVOS</t>
  </si>
  <si>
    <t xml:space="preserve">No. </t>
  </si>
  <si>
    <t>DELEGACION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</si>
  <si>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</si>
  <si>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</si>
  <si>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</si>
  <si>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</si>
  <si>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</si>
  <si>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</si>
  <si>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</si>
  <si>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</si>
  <si>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</si>
  <si>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</si>
  <si>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</si>
  <si>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</si>
  <si>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</si>
  <si>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</si>
  <si>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</si>
  <si>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</si>
  <si>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</si>
  <si>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</si>
  <si>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</si>
  <si>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</si>
  <si>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</si>
  <si>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</si>
  <si>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</si>
  <si>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</si>
  <si>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</si>
  <si>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</si>
  <si>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</si>
  <si>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</si>
  <si>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</si>
  <si>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</si>
  <si>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</si>
  <si>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</si>
  <si>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</si>
  <si>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</si>
  <si>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35-36</t>
  </si>
  <si>
    <t>NORTE, D. F.</t>
  </si>
  <si>
    <t>37-38</t>
  </si>
  <si>
    <t>SUR, D. F.</t>
  </si>
  <si>
    <t>TOTALES</t>
  </si>
  <si>
    <t>ART. 2487 DEL COD. CIV. FED.</t>
  </si>
  <si>
    <t>METROS CUADRADOS</t>
  </si>
  <si>
    <t>COSTO POR M2</t>
  </si>
  <si>
    <t>42061302 "Arrendamiento de Inmuebles y Cajones de Estacionamiento"</t>
  </si>
  <si>
    <t>PRESUPUESTO</t>
  </si>
  <si>
    <t>EJERCIDO</t>
  </si>
  <si>
    <t>COMPROMETIDO</t>
  </si>
  <si>
    <t>COSTO POR M2 (PROMEDIO)</t>
  </si>
  <si>
    <t>PROGRAMA DE ARRENDAMIENTO INMOBILIARIO IMSS-ARRENDATARIO 2019</t>
  </si>
  <si>
    <t>DIVISIÓN DE ARRENDAMIENTO Y COMERCIALIZACIÓN</t>
  </si>
  <si>
    <t>IMPORTE AUTORIZADO EJERCICIO 2019</t>
  </si>
  <si>
    <t>Centro de Seguridad Social</t>
  </si>
  <si>
    <t>Calle Clavel Norte No. 6, Colonia San Pedro Mártir, C.P. 08400, Alcaldía Tlalpan, D.F. Sur</t>
  </si>
  <si>
    <t>Sur D.F.</t>
  </si>
  <si>
    <t>Oficinas Administrativas Subdelegacionales No.9 y Oficinas Delegacionales por 5,419.25 m2. (Diversas áreas)</t>
  </si>
  <si>
    <t>Calle Cafetal No. 749, Colonia Granjas México, Alcaldía Iztacalco, C.P. 08400, Ciudad de México, D.F. Sur</t>
  </si>
  <si>
    <t>Oficinas Administrativas Subdelegacionales No. 6 y Oficinas Delegacionales por 2,500.00 m2 (Diversas áreas)</t>
  </si>
  <si>
    <t>Oficinas Administrativas Delegacionales (Sede)</t>
  </si>
  <si>
    <t xml:space="preserve">Centro de Seguridad Social </t>
  </si>
  <si>
    <t>Calle Carretones Nº. 10 y San Pablo Nº. 31, Colonia Merced, C.P. 06090, México, D.F. Norte</t>
  </si>
  <si>
    <t>Norte D.F.</t>
  </si>
  <si>
    <t>Unidad de Medicina Familiar Nº. 37</t>
  </si>
  <si>
    <t>Calle Mina Nº. 52 Local 2, Colonia Guerrero, Alcaldía Cuauhtémoc, C.P. 06300, México, D.F. Norte</t>
  </si>
  <si>
    <t>Archivo de Concentración</t>
  </si>
  <si>
    <t>Carretera Guadalupe Ciudad Cuauhtémoc No. 11, Zona Industrial, C.P. 98604, Guadalupe, Zacatecas</t>
  </si>
  <si>
    <t>Zacatecas</t>
  </si>
  <si>
    <t>Bodega de Bienes en Dación de Pago</t>
  </si>
  <si>
    <t>Carretera Panamericana Km. 117+500 S/N, Fraccionamiento San Isidro, C.P. 98613, Guadalupe, Zacatecas</t>
  </si>
  <si>
    <t xml:space="preserve">Tienda </t>
  </si>
  <si>
    <t>Calle Constitución N°. 102, Colonia Lomas de la Soledad, C.P 98040, Zacatecas, Zacatecas</t>
  </si>
  <si>
    <t>Calle J. Jesús González Ortega S/N Barrio de la Pila, C.P. 94104, Sombrerete, Zacatecas</t>
  </si>
  <si>
    <t>Tienda</t>
  </si>
  <si>
    <t>Calle Hidalgo N°. 31, Zona Centro, C.P. 96420, Rio Grande, Zacatecas</t>
  </si>
  <si>
    <t>Oficinas Administrativas Subdelegacionales</t>
  </si>
  <si>
    <t>Calle Sonora Nº.  222 Zona Centro, C.P. 99000, Fresnillo, Zacatecas</t>
  </si>
  <si>
    <t>Centro de Capacitación</t>
  </si>
  <si>
    <t>Calle Chepinque No. 108-A, Colonia Lomas de la Soledad, C.P. 98040, Zacatecas, Zacatecas</t>
  </si>
  <si>
    <t>Calle Vicente Guerrero Nº. 29, Colonia Barrio Nuevo, C.P. 94340, Orizaba, Veracruz Sur</t>
  </si>
  <si>
    <t>Veracruz Sur</t>
  </si>
  <si>
    <t>Tienda IMSS-SNTSS</t>
  </si>
  <si>
    <t>Calle Francisco I. Madero No.407, Colonia Centro, C.P. 94300, Orizaba, Veracruz Sur</t>
  </si>
  <si>
    <t>Prolongación de Justo Sierra S/N Colonia Nueva Mina,C.P. 96760, Minatitlán, Veracruz Sur</t>
  </si>
  <si>
    <t>Calle Francisco I. Madero No. 203 entre Belisario y Ruiz Cortínez, Colonia Centro, C.P. 95400, Cosamaloapan, Veracruz Sur</t>
  </si>
  <si>
    <t>Calle Independencia No. 1409, Colonia Luis Echeverria, C.P. 95110, Tierra Blanca, Veracruz Sur</t>
  </si>
  <si>
    <t>Oficinas Administrativas</t>
  </si>
  <si>
    <t>Avenida Ejercito Nacional Nº. 36, Colonia Centro, C.P. 96700, Minatitlán, Veracruz Sur</t>
  </si>
  <si>
    <t>Calle Oriente 2 Nº. 227, Colonia Centro, C.P. 94300, Orizaba, Veracruz Sur</t>
  </si>
  <si>
    <t>Calle 19 esquina Avenida 9 Nº. 1709 y Calle Privada, Colonia Centro, C.P. 94500, Córdoba, Veracruz Sur</t>
  </si>
  <si>
    <t>Unidad de Medicina Familiar (Auxiliar)</t>
  </si>
  <si>
    <t>Calle Juande la Luz Enríquez Nº. 15, Colonia Centro, C.P. 94300, Tlacotalpan, Veracruz Sur</t>
  </si>
  <si>
    <t>Calle Lerdo de Tejada Nº. 706, Colonia Centro, C.P. 96950, Jesús Carranza, Veracruz Sur</t>
  </si>
  <si>
    <t>Unidad de Medicina Familiar Nº. 65</t>
  </si>
  <si>
    <t>Avenida Independencia Nº.901, Colonia Libertad Congreso Allende, C.P. 96380, Coatzacoalcos, Veracruz Sur</t>
  </si>
  <si>
    <t>Unidad de Medicina Familiar Nº. 58</t>
  </si>
  <si>
    <t>Unidad de Medicina Familiar Nº. 53</t>
  </si>
  <si>
    <t>Calle Ogarrio Nº. 315, Colonia Cuatro Caminos, C.P. 96660, Agua Dulce, Veracruz Sur</t>
  </si>
  <si>
    <t>Unidad de Medicina Familiar Nº. 26</t>
  </si>
  <si>
    <t>Avenida República esquina Canoa 2, Lote 6, Manzana 3, Colonia Centro, C.P. 94929, Providencia, Veracruz Sur</t>
  </si>
  <si>
    <t>Archivo de Catálogos y Oficinas Administrativas (Coordinación de Calidad y Competitividad)</t>
  </si>
  <si>
    <t>Calle Ursulo Galván Nº. 49 (Antes 51), Colonia Centro, C.P. 91000, Xalapa, Veracruz Norte</t>
  </si>
  <si>
    <t>Veracruz Norte</t>
  </si>
  <si>
    <t>Tienda No. 55</t>
  </si>
  <si>
    <t>Calle Azueta No. 207, Colonia Centro, C.P. 91000, Xalapa, Veracruz Norte</t>
  </si>
  <si>
    <t>Oficinas Administrativas auxiliares Subdelegacionales</t>
  </si>
  <si>
    <t>Melchor Ocampo N°. 4-302 Colonia Centro, C.P. 92800, Tuxpan, Veracruz Norte</t>
  </si>
  <si>
    <t>Oficinas Administrativas (Auditoría, Queja y Responsabilidades)</t>
  </si>
  <si>
    <t>Avenida Insurgentes Nº 138, Colonia Centro, C.P. 91000, Xalapa, Veracruz Norte</t>
  </si>
  <si>
    <t xml:space="preserve">Avenida José María La Fragua No. 2100 esquina Dr. Alfredo Iglesias y Avenida Delfino Valenzuela, Fraccionamiento Reforma, C.P. 91919, Veracruz Norte </t>
  </si>
  <si>
    <t>Oficinas Administrativas Delegacionales (Área de Servicios Generales, Personal y Capacitación)</t>
  </si>
  <si>
    <t>Calle Sebastián Camacho Nº. 46, esquina José María Morelos, Colonia Centro, C.P. 91000, Xalapa, Veracruz Norte</t>
  </si>
  <si>
    <t>Boulevard Adolfo Ruíz Cortínez esquina Sinaloa S/N, Colonia México, C.P. 93310, Poza Rica, Veracruz Norte</t>
  </si>
  <si>
    <t>Avenida Melchor Ocampo esquina Aldama, Zona Centro, C.P. 93600, Martínez de la Torre, Veracruz Norte</t>
  </si>
  <si>
    <t>Calle Balderas esquina Ursulo Galván Nº. 45, Colonia Centro, C.P. 91000, Xalapa, Veracruz Norte</t>
  </si>
  <si>
    <t>Consultorio de Unidad Medica</t>
  </si>
  <si>
    <t>Calle 16 de Septiembre No. 90, Colonia Centro, C.P. 93660 Jalacingo, Veracruz Norte</t>
  </si>
  <si>
    <t>Unidad de Medicina Familiar No. 29</t>
  </si>
  <si>
    <t>Calle Bartolomé de las Casas esquina Amado Nervo, Colonia Centro, C.P. 91330, Las Vigas de Ramírez, Veracruz Norte</t>
  </si>
  <si>
    <t>Unidad de Medicina Familiar Nº. 19 (Ampliación)</t>
  </si>
  <si>
    <t>Calle Libertad  Nº. 47, Colonia Centro, C.P. 91300, Banderilla, Veracruz Norte</t>
  </si>
  <si>
    <t>Oficinas Administrativas Delegacionales (Departamento de Construcción y Planeación Inmobiliaria)</t>
  </si>
  <si>
    <t>Calle 6 Nº. 1710, Colonia Xicoténcatl, C.P. 90062, Tlaxcala, Tlaxcala</t>
  </si>
  <si>
    <t>Tlaxcala</t>
  </si>
  <si>
    <t>Avenida Juárez No. 75-B San Esteban Tizatlán, Colonia Centro, C.P. 90062, Tlaxcala, Tlaxcala</t>
  </si>
  <si>
    <t>Bodega de Bienes Embargados</t>
  </si>
  <si>
    <t>Calle Diaz Mirón Nº. 604, Zona Centro, C.P. 89000, Tampico, Tamaulipas</t>
  </si>
  <si>
    <t>Tamaulipas</t>
  </si>
  <si>
    <t>Calle Vicente Guerrero N° 510, Colonia Laguna de la Puerta, C.P. 89310, Tampico, Tamaulipas</t>
  </si>
  <si>
    <t>Avenida Álvaro Obregón  Nº. 238 Planta Baja y Pisos 1º y 2º, Colonia Jardín, C.P. 87330, Matamoros, Tamaulipas</t>
  </si>
  <si>
    <t>Consultorios Médicos</t>
  </si>
  <si>
    <t>Avenida Mil Cumbres Nº. 350, Planta Baja y Alta, Colonia Mil Cumbres, C.P. 88740, Reynosa, Tamaulipas</t>
  </si>
  <si>
    <t>Calle Pablo A. Gutiérrez S/N, Zona Centro, C.P. 89110, Cuauhtémoc Ver, Tamaulipas</t>
  </si>
  <si>
    <t>Unidad de Medicina Familiar Nº.  30</t>
  </si>
  <si>
    <t>Calle Independencia Nº. 313 Zona Centro, C.P. 89670, Villa de Aldama, Tamaulipas</t>
  </si>
  <si>
    <t>Unidad de Medicina Familiar Nº. 22</t>
  </si>
  <si>
    <t>Calle Eulalio González Nº. 1004, Colonia Centro, C.P. 88390, Ciudad Mier, Tamaulipas</t>
  </si>
  <si>
    <t>Unidad de Medicina Familiar Nº. 21</t>
  </si>
  <si>
    <t>Calle Hidalgo Nº. 1103, Zona Centro, C.P. 88370, Ciudad Guerrero, Tamaulipas</t>
  </si>
  <si>
    <t>Unidad de Medicina Familiar Nº. 12</t>
  </si>
  <si>
    <t>Calle Mina S/N, Zona Centro, C.P. 87555, Estación Ramírez, Tamaulipas</t>
  </si>
  <si>
    <t>Centro de Atención Inmediata para Casos Especiales (CAICE)</t>
  </si>
  <si>
    <t>Calle Benito Juárez No. 175 esquina León Guzmán, Colonia Constitución, C.P. 83150, Hermosillo, Sonora</t>
  </si>
  <si>
    <t>Sonora</t>
  </si>
  <si>
    <t>Calle Salamanca entre Cedros y Cartonerano 101, Colonia Amapolas, C.P.  83020, Hermosillo, Sonora</t>
  </si>
  <si>
    <t>Almacén de Bienes de Grupos Diversos</t>
  </si>
  <si>
    <t>Calle Talleres, Lote 17, Mz. XI, Nº. 2147, Parque Industrial, C.P. 85000, Cajeme Ciudad Obregón, Sonora</t>
  </si>
  <si>
    <t>Mariano Jiménez No. 746 entre Guelatao y 5 de Mayo, Colonia Centro, C.P. 85820, Navojoa, Sonora</t>
  </si>
  <si>
    <t>Carretera al Varadero Km. 2.5, Fraccionamiento Las Playitas, C.P. 85400, Guaymas, Sonora</t>
  </si>
  <si>
    <t>Calle 5 de Febrero Nº. 805 esquina con Avenida Allende, Colonia Centro, C.P. 85000, Ciudad Obregón, Sonora</t>
  </si>
  <si>
    <t>Calle 14 de Abril Nº. 287 y Alberto Gutiérrez, Fraccionamiento Balderrama, C.P. 83180, Hermosillo, Sonora</t>
  </si>
  <si>
    <t>Oficinas Administrativas Subdelegacionales y Bodega de Bienes Embargados</t>
  </si>
  <si>
    <t>Calle Segunda y Avenida 19 Nº. 1899, Colonia Centro, C.P. 84200, Agua Prieta, Sonora</t>
  </si>
  <si>
    <t>Avenida Abasolo Nº. 902 esquina Calle Otero, Colonia Centro, C.P. 85800, Navojoa, Sonora</t>
  </si>
  <si>
    <t>MONTOS POR SUPERFICIE
$15,305.00
$7,497.00
$2,475.00</t>
  </si>
  <si>
    <t>SUPERFICIES
538.74
227.81
80.06</t>
  </si>
  <si>
    <t>Avenida Aquiles Serdán Nº. 75, Locales 8, 9, 11 y 13, Colonia Centro, C.P. 85400, Guaymas, Sonora</t>
  </si>
  <si>
    <t>Carretera Internacional Km. 6.5 Nº. 271 3a, Parque Industrial de Nogales, C.P. 84200, Nogales, Sonora</t>
  </si>
  <si>
    <t>Calle Jalisco No. 202 Norte, esquina con Allende, Colonia Centro, C.P. 85000, Ciudad Obregón, Sonora</t>
  </si>
  <si>
    <t>Centro de Seguridad Social y Bodega de Bienes Embargados</t>
  </si>
  <si>
    <t>Carretera Internacional Km. 6.5 Nº. 13, Parque Industrial de Nogales, C.P. 84200, Nogales, Sonora</t>
  </si>
  <si>
    <t>Guardería</t>
  </si>
  <si>
    <t>Calle 10 S/N entre Avenida 19 y 20, Colonia Centro, C.P. 84200, Agua Prieta, Sonora</t>
  </si>
  <si>
    <t>Unidad de Medicina Familiar N° 67</t>
  </si>
  <si>
    <t>Calle Tabasco 851 y 855 Sur, Colonia Centro, C.P. 85000, Ciudad Obregón, Sonora</t>
  </si>
  <si>
    <t>Unidad de Medicina Familiar Nº. 66 y Ampliación</t>
  </si>
  <si>
    <t>Calle Jalisco y 300 Nº. 2250, Locales 11, 12, 13 y 24, Colonia Municipio Libre, C.P. 85000, Ciudad Obregón, Sonora</t>
  </si>
  <si>
    <t>Unidad de Medicina Familiar Nº 26</t>
  </si>
  <si>
    <t xml:space="preserve">Carretera Huatabampo Adyacente a la Calle Principal, Colonia Centro, C.P. 82252, Yavaros, Sonora </t>
  </si>
  <si>
    <t>Calle Zaragoza y Libertas S/N, Colonia Centro, C.P. 83960, Pitiquito, Sonora</t>
  </si>
  <si>
    <t>Unidad de Medicina Familiar Nº. 2</t>
  </si>
  <si>
    <t>Calle 14 de Abril y Alberto Gutiérrez Nº. 287, Colonia Balderrama, C.P. 83180, Hermosillo, Sonora</t>
  </si>
  <si>
    <t>Terreno (Salida de Emergencia Guardería)</t>
  </si>
  <si>
    <t>Calle Ruperto L. Paliza N°. 168 Norte, Colonia Centro, C.P. 80000, Culiacán, Sinaloa</t>
  </si>
  <si>
    <t>Sinaloa</t>
  </si>
  <si>
    <t>Bodega de Bienes Embargados de la Subdelegación</t>
  </si>
  <si>
    <t>Secofi No. 2865, Colonia Condesa, C.P. 80020, Culiacán, Sinaloa</t>
  </si>
  <si>
    <t>Bodega de Bienes Instituciones para Disposición Final</t>
  </si>
  <si>
    <t>Calle Rio Ameca Nº. 1533-A,  entre  Pascual Orozco y Lerdo de Tejada, Colonia Los Pinos, C.P. 80128, Culiacán, Sinaloa</t>
  </si>
  <si>
    <t xml:space="preserve">Bodega de Bienes Embargados </t>
  </si>
  <si>
    <t>Calle Independencia Nº. 2049 Poniente, Colonia Centro, C.P. 81248, Los Mochis, Sinaloa</t>
  </si>
  <si>
    <t>Calle Rio Ameca Nº. 1533, Fraccionamiento Los Pinos, C.P. 80128, Culiacán, Sinaloa</t>
  </si>
  <si>
    <t>Oficinas Administrativas Subdelegacionales y Tienda</t>
  </si>
  <si>
    <t>Calle Blas Valenzuela Nº.20, esquina  Avenida Ignacio Zaragoza,  Colonia Centro, C.P. 81000, Guasave, Sinaloa</t>
  </si>
  <si>
    <t>Oficinas Administrativas Subdelegacionales.</t>
  </si>
  <si>
    <t>Boulevard Francisco I. Madero Oriente No. 526, Colonia Centro, C.P. 80200, Culiacán, Sinaloa</t>
  </si>
  <si>
    <t>Calle Ignacio Zaragoza Nº. 956 Sur, esquina Bienestar y Nezahualcóyotl, Avenida Bienestar Locales 4 y 5, C.P. 81200, Los Mochis, Sinaloa</t>
  </si>
  <si>
    <t>Consultorio Médico</t>
  </si>
  <si>
    <t>Calle de la Amistad Nos.1168, 1170, 1172 y 1174, Colonia Centro, C.P. 82000, Mazatlán, Sinaloa</t>
  </si>
  <si>
    <t>Unidad de Medicina Familiar No. 50</t>
  </si>
  <si>
    <t>Calle Escuela Poste Nº. 8, Colonia Luis Donaldo Colosio, C.P. 80700, Cósala, Sinaloa</t>
  </si>
  <si>
    <t>Consultorio Medico</t>
  </si>
  <si>
    <t>Calle Benito Juárez y Avenida  Rosales, Colonia Centro, C.P. 81910, Sinaloa de Leyva, Sinaloa</t>
  </si>
  <si>
    <t>Calle 5 de Mayo Nº. 107 Locales 23 y 25,Colonia Centro, C.P. 79610, Río Verde, San Luis Potosí</t>
  </si>
  <si>
    <t>San Luis Potosí</t>
  </si>
  <si>
    <t>Matamoros No. 300, Colonia Centro, C.P. 79610, Matehuala, San Luis Potosí</t>
  </si>
  <si>
    <t>Unidad de Medicina Familiar Nº. 8</t>
  </si>
  <si>
    <t>Calle Luis Noyola Barragan No. 9 C, Zona Centro, C.P. 79320, Ciudad del Maíz, San Luis Potosí</t>
  </si>
  <si>
    <t xml:space="preserve">Oficinas Administrativas Subdelegacionales </t>
  </si>
  <si>
    <t>Avenida Carmen Ochoa de Merino, Nº. 149, Colonia Centro, C.P. 77000, Municipio de Othón y Puente Blanco, Chetumal, Quintana Roo</t>
  </si>
  <si>
    <t>Quintana Roo</t>
  </si>
  <si>
    <t>Avenida Calzada Veracruz No. 247, Colonia Adolfo López Mateos, C.P. 77010, Othon Puente Blanco, Chetumal, Quintana Roo</t>
  </si>
  <si>
    <t>Unidad de Medicina Familiar No. 6</t>
  </si>
  <si>
    <t>Calle  61 Nº. 476, entre Calle 66 Y 68, Colonia Centro, C.P. 7720, Felipe Carrillo Puerto, Quintana Roo</t>
  </si>
  <si>
    <t>Calle 27 de Septiembre No. 31-A, Zona Centro, C.P. 76800, San Juan del Río, Querétaro</t>
  </si>
  <si>
    <t>Querétaro</t>
  </si>
  <si>
    <t>Bodega de Bienes Embargados y Archivo de Concentración</t>
  </si>
  <si>
    <t>Calle Artículo 27 Constitucional  Nº. 9, Colonia Casa Blanca, C.P. 76030, Querétaro, Querétaro</t>
  </si>
  <si>
    <t>Calle Pino Suárez Sur Nº. 97, Colonia Ramos Millán, C.P. 76807, San Juan del Rio, Querétaro</t>
  </si>
  <si>
    <t>Oficinas Administrativas Delegacionales (Prestaciones Médicas)</t>
  </si>
  <si>
    <t>Hacienda La Tortuga No. 122 Int. 1,2,4 y 5 Colonia El Jacal, C.P. 76180, Querétaro, Querétaro</t>
  </si>
  <si>
    <t>Oficinas Administrativas Delegacionales (Contraloría Interna)</t>
  </si>
  <si>
    <t>Calle Fernando Loyola No. 101, Despacho 3, Fraccionamiento "San Ángel", C.P. 76030, Querétaro, Querétaro</t>
  </si>
  <si>
    <t>Oficinas Administrativas Delegacionales (Jefatura de Finanzas)</t>
  </si>
  <si>
    <t>Calle Fernando Loyola No. 101, Despachos 7 y 8, Fraccionamiento "San Angel", C.P. 76030, Querétaro, Querétaro</t>
  </si>
  <si>
    <t>Unidad de Medicina Familiar Nº. 11</t>
  </si>
  <si>
    <t>Avenida Melchor Ocampo Poniente No. 3, Colonia Independencia, C.P. 76220, Santa Rosa Jáuregui, Querétaro</t>
  </si>
  <si>
    <t xml:space="preserve">Boulevard Héroes del 5 de Mayo No. 3405, Colonia Santa María, C.P. 72080, Puebla, Puebla </t>
  </si>
  <si>
    <t>Puebla</t>
  </si>
  <si>
    <t>Oficinas Administrativas Delegacionales (Conservación, Jefatura 8, Seguridad en el Trabajo, Departamento de Guarderías, Coordinación de Competitividad y Calidad, Departamento de Relaciones Laborales)</t>
  </si>
  <si>
    <t>Calle 3 Sur Nº. 2108, Colonia El Carmen, C.P. 72530, Puebla, Puebla</t>
  </si>
  <si>
    <t>Calle 4 Norte No. 120, Colonia Ignacio Zaragoza, C.P. 75770, Tehuacán, Puebla</t>
  </si>
  <si>
    <t>Avenida Benito Juárez Nº. 28, Colonia Centro Plaza Puig Locales 6-13, 18-26, 28 y 29, C.P. 74400, Izucar de Matamoros, Puebla</t>
  </si>
  <si>
    <t>Unidad de Medicina Familiar Nº. 46</t>
  </si>
  <si>
    <t>Avenida Revolución No. 5, Colonia Centro, Tlatlauquitepec, C.P. 73900, Puebla, Puebla</t>
  </si>
  <si>
    <t>Calle Avenida 7 Poniente 114-B, Colonia Centro, C.P. 72760, San Pedro Cholula, Puebla</t>
  </si>
  <si>
    <t>Unidad de Medicina Familiar Nº. 34</t>
  </si>
  <si>
    <t>Avenida Manuel Ávila Camacho Nº. 1102 esquina con Calle 11 Sur, Colonia Centro, C.P. 74200, Atlixco, Puebla</t>
  </si>
  <si>
    <t>Unidad de Medicina Familiar Nº. 18</t>
  </si>
  <si>
    <t>Avenida 1° de Mayo Nº. 237, Colonia Centro, C.P. 73200, Nuevo Necaxa, Puebla</t>
  </si>
  <si>
    <t>Unidad de Medicina Familiar Nº. 13</t>
  </si>
  <si>
    <t>Consultorios CFE</t>
  </si>
  <si>
    <t>Calle Melchor Ocampo No. 30 Barrio del Calvario Nochitlán, C.P. 69600, Oaxaca, Oaxaca</t>
  </si>
  <si>
    <t>Oaxaca</t>
  </si>
  <si>
    <t>Calle Murguía Nº. 509 esquina Libres, Colonia Centro, C.P. 68000, Oaxaca, Oaxaca</t>
  </si>
  <si>
    <t>Avenida Hidalgo Nº. 307, Colonia Centro, C.P. 71980, Puerto Escondido, Oaxaca</t>
  </si>
  <si>
    <t>Avenida Morelos Nº. 21, Colonia Centro, C.P. 69800, Asunción Tlaxiaco, Oaxaca</t>
  </si>
  <si>
    <t>Calle Azucenas esquina Dalias, Colonia Centro, C.P. 69000,  Huajuapan de León, Oaxaca</t>
  </si>
  <si>
    <t>Calle Hombres Ilustres Nº. 910, Colonia Centro, C.P. 70300, Matías Romero, Oaxaca</t>
  </si>
  <si>
    <t>Calle Arista Nº. 185,Colonia Centro, CP. 68300, Tuxtepec, Oaxaca</t>
  </si>
  <si>
    <t>Oficinas Administrativas Delegacionales (Jefatura Prestaciones Médicas y Coordinación Medica Delegacional)</t>
  </si>
  <si>
    <t>Calle Reforma No. 905, Colonia Centro, C.P. 68000, Oaxaca, Oaxaca</t>
  </si>
  <si>
    <t>Avenida 5 de Mayo Nº. 1298, Tuxtepec, C.P. 68300, Oaxaca, Oaxaca</t>
  </si>
  <si>
    <t>Calle Armenta y  López Nº. 821 Colonia Centro, C.P. 68000, Oaxaca, Oaxaca</t>
  </si>
  <si>
    <t>Calzada Porfirio Díaz Nº. 803, Colonia Reforma, C.P. 68050, Oaxaca, Oaxaca</t>
  </si>
  <si>
    <t>Avenida Juárez Nº. 515,Colonia Centro, C.P. 68000, Oaxaca, Oaxaca</t>
  </si>
  <si>
    <t>Guardería  Nº. 01</t>
  </si>
  <si>
    <t>Avenida Hidalgo No. 1404, esquina González Ortega, Colonia Centro, C.P. 68000, Oaxaca, Oaxaca</t>
  </si>
  <si>
    <t>Unidad de Medicina Familiar Nº. 57</t>
  </si>
  <si>
    <t>Unidad de Medicina Familiar Nº. 40</t>
  </si>
  <si>
    <t>Carretera Ciudad Alemán-Oaxaca Km 176.5, Colonia Barrio Asunción, C.P. 68725, Ixtlán de Juárez, Oaxaca</t>
  </si>
  <si>
    <t xml:space="preserve">Bodega Bienes Embargados </t>
  </si>
  <si>
    <t>Calle La Rioja N°. 1013, Fraccionamiento Residencial La Española, C.P. 64820, Monterrey, Nuevo León</t>
  </si>
  <si>
    <t>Nuevo León</t>
  </si>
  <si>
    <t>Carretera a Huinala No. 100, Colonia Ex Hacienda de la Encarnación, C.P. 66633, Apodaca, Nuevo León</t>
  </si>
  <si>
    <t>Capitán Alfonso de León No. 002, Colonia Centro, C.P. 67500, Montemorelos, Nuevo León</t>
  </si>
  <si>
    <t>Avenida Benito Juárez  N°. 2000,  Fraccionamiento La Hacienda, C.P. 67150, Guadalupe, Nuevo León</t>
  </si>
  <si>
    <t>Unidad de Medicina Familiar N°. 52</t>
  </si>
  <si>
    <t>Km. 178 de la Carretera Central, Colonia Centro, C.P. 67865, San Rafael Galeana, Nuevo León</t>
  </si>
  <si>
    <t>Calle Niño Obrero N°. 319, Colonia Ciudad Industrial, C.P. 63173, Tepic, Nayarit</t>
  </si>
  <si>
    <t>Nayarit</t>
  </si>
  <si>
    <t>Avenida Morelos Sur No. 137, Local Interior 6, Colonia Las Palmas, C.P. 62050, Cuernavaca, Morelos</t>
  </si>
  <si>
    <t>Morelos</t>
  </si>
  <si>
    <t>Unidad de Medicina Familiar Nº. 19</t>
  </si>
  <si>
    <t>Calle Paraíso Nº. 24, Colonia Barrio de San Miguel, C.P. 62520, Tepoztlán, Morelos</t>
  </si>
  <si>
    <t>Unidad de Medicina Familiar Nº. 15</t>
  </si>
  <si>
    <t>Calle Reforma Nº. 1 Colonia Casasano, C.P. 62748, Cuautla, Morelos</t>
  </si>
  <si>
    <t>Batalla de la Angostura esquina Artilleros del 47, No. 457 Colonia Chapultepec, C.P. 58260,  Morelia, Michoacán</t>
  </si>
  <si>
    <t>Michoacán</t>
  </si>
  <si>
    <t>Avenida Francisco I. Madero Poniente N° 14,003, Colonia Tacícuaro, C.P. 58332, Tacícuaro, Michoacán</t>
  </si>
  <si>
    <t>Tienda No.27</t>
  </si>
  <si>
    <t>Calle Madero Poniente Nº. 4028, esquina Calle Sin Nombre del Fraccionamiento Hacienda San Diego, C.P. 58111, Morelia, Michoacán</t>
  </si>
  <si>
    <t>Calle Pino Suárez Sur No. 44,Colonia Centro, C.P. 59600, Zamora, Michoacán</t>
  </si>
  <si>
    <t>Calle Chiapas esquina Francisco Sarabia Nº. 93 Interior 113, Colonia Centro, C.P. 60500,  Uruapan, Michoacán</t>
  </si>
  <si>
    <t>Calle Atlacomulco No. 500 entre San Andrés Atoto, Colonia Industrial Atoto, C.P. 53510, Naucalpan, Estado de México Poniente</t>
  </si>
  <si>
    <t>Estado de México Poniente</t>
  </si>
  <si>
    <t>Calle Francisco  I. Madero Nº. 40, El Carmen Totoltepec, C.P. 50245, Metepec, Estado de México Poniente</t>
  </si>
  <si>
    <t>Avenida Miguel Hidalgo y Costilla Nº. 400 esquina José María Pino Suárez, Colonia 5 de Mayo, C.P. 50090, Toluca, Estado de México Poniente</t>
  </si>
  <si>
    <t>Oficinas Administrativas Delegacionales (Jefatura de Servicios Jurídicos)</t>
  </si>
  <si>
    <t>José María Pino Suárez No. 202, Col. Santa Clara, C.P. 50090, Toluca, Estado de México Poniente</t>
  </si>
  <si>
    <t>Calle Ricardo Flores Magón Nº. 102 A y B, C.P. 52004, Lerma,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</si>
  <si>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</si>
  <si>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Calle Josefa Ortiz de Domínguez Nº. 210 Sur, Barrio San Sebastián, C.P. 50090, Toluca, Estado de México Poniente</t>
  </si>
  <si>
    <t>Unidad de Medicina Familiar Nº. 233</t>
  </si>
  <si>
    <t>Calle San Pablo No. 117, Colonia San Antonio, Valle de Bravo, C.P. 51200, Estado de México Poniente</t>
  </si>
  <si>
    <t>Unidad de Medicina Familiar Nº. 232</t>
  </si>
  <si>
    <t>Calle Rayón S/N. Colonia Centro, Villa Guerrero, C.P. 51760, Estado de México Poniente</t>
  </si>
  <si>
    <t>Unidad de Medicina Familiar Nº.230 Comisión Federal de Electricidad</t>
  </si>
  <si>
    <t>Calle Urawa Nº 121, Toluca, Colonia Progreso, C.P. 50150, Estado de México Poniente</t>
  </si>
  <si>
    <t>Calle 4 Nº. 25,  1er. piso, 2° piso, 3er. piso y Planta Comercial,   Fraccionamiento Industrial Alce Blanco, Naucalpan, C.P. 53370, Estado de México Oriente</t>
  </si>
  <si>
    <t>Estado de México Oriente</t>
  </si>
  <si>
    <t xml:space="preserve">Bodega de Bienes Embargados y Archivo Muerto del Hospital General de Zona Nº. 6 </t>
  </si>
  <si>
    <t>Calle Lerdo de Tejada N°. 172, Colonia Centro, C.P. 47800, Ocotlán, Jalisco</t>
  </si>
  <si>
    <t>Jalisco</t>
  </si>
  <si>
    <t>Bodega de Bienes Embargados y del Cátalogo de Archivos Originales (CAO)</t>
  </si>
  <si>
    <t>Calle Analco N°. 204 Sector Reforma, Colonia Analco, C.P. 44360, Guadalajara, Jalisco</t>
  </si>
  <si>
    <t>Bodega de Abastecimiento del Hospital General de Zona Nº. 20 y Bodega de Bienes Embargados</t>
  </si>
  <si>
    <t>Calle Hidalgo N°.  195, Colonia Centro, C.P. 48900, Autlán de Navarro, Jalisco</t>
  </si>
  <si>
    <t>Almacén Delegacional</t>
  </si>
  <si>
    <t>Calle Periférico Sur N°. 8000, Colonia Santa María Tequepexpan, C.P. 45601, Tlaquepaque, Guadalajara, Jalisco</t>
  </si>
  <si>
    <t>Avenida 20 de Noviembre Nº 330, Colonia Centro El Pitillal, C.P. 48290, Puerto Vallarta, Jalisco</t>
  </si>
  <si>
    <t>Calle Cristóbal Colon N°. 750, Colonia Centro, C.P. 49000, Ciudad Guzmán, Jalisco</t>
  </si>
  <si>
    <t xml:space="preserve">Bodega de Bienes Embargados Y Archivo del Hospital General de Zona No. 21. </t>
  </si>
  <si>
    <t>Calle Matamoros N°. 516, Colonia Centro, C.P. 47650, Tepatitlán, Jalisco</t>
  </si>
  <si>
    <t>Calzada Independencia N°. 580, Sector Libertad, Colonia La Perla, C.P. 44360, Guadalajara, Jalisco</t>
  </si>
  <si>
    <t>Calle Moctezuma N°.  655, Colonia La Florida, C.P. 47800, Ocotlán, Jalisco</t>
  </si>
  <si>
    <t>Centro Comunitario de Salud Mental</t>
  </si>
  <si>
    <t>Avenida Juan Pablo II No. 55, Colonia El Capullo, C.P. 45150, Zapopan, Jalisco</t>
  </si>
  <si>
    <t>Consultorios del Hospital General Regional N°. 45</t>
  </si>
  <si>
    <t>Calle San Felipe N°.  1066, Sector Hidalgo, C.P. 44200, Guadalajara, Jalisco</t>
  </si>
  <si>
    <t>Unidad de Atención Primaria a la Salud N°. 165</t>
  </si>
  <si>
    <t>Calle Reforma No. 160, Colonia Centro, C.P. 47930, Degollado, Jalisco</t>
  </si>
  <si>
    <t>Unidad de Atención Primaria a la Salud N°. 155</t>
  </si>
  <si>
    <t>Calle Ramón Corona N°.  363, Colonia Centro, C.P. 49400, Tizapan El Alto, Jalisco</t>
  </si>
  <si>
    <t>Unidad de Atención Primaria a la Salud N°. 137</t>
  </si>
  <si>
    <t>Calle Hidalgo N°. 73,  Colonia Centro, C.P. 46560, San Juanito de Escobedo, Jalisco</t>
  </si>
  <si>
    <t>Unidad de Atención Primaria a la Salud N°. 136</t>
  </si>
  <si>
    <t>Calle Privada J. Isabel Valdivia Nº. 1, esquina Flavio Romero, Colonia Centro, C.P. 47300, Cañadas de Obregón, Jalisco</t>
  </si>
  <si>
    <t>Unidad de Atención Primaria a la Salud N°. 135</t>
  </si>
  <si>
    <t>Calle Allende Nº. 36, Colonia Centro, C.P. 47250, Villa Hidalgo, Jalisco</t>
  </si>
  <si>
    <t>Unidad de Atención Primaria a la Salud N°. 134</t>
  </si>
  <si>
    <t>Calle Florentino Martin No. 177, Colonia San Juan Bosco, C.P. 47380, Valle de Guadalupe, Jalisco</t>
  </si>
  <si>
    <t>Unidad de Atención Primaria a la Salud N°. 133</t>
  </si>
  <si>
    <t>Calle Prolongación 5 de Mayo No. 9, Colonia El Tepeyac, C.P. 47574, Unión de San Antonio, Jalisco</t>
  </si>
  <si>
    <t>Unidad de Atención Primaria a La Salud N°. 131</t>
  </si>
  <si>
    <t>Calle 5 de Mayo S/N, Colonia Centro, C.P. 47690,  San Diego de Alejandría, Jalisco</t>
  </si>
  <si>
    <t>Unidad de Atención Primaria a La Salud N°. 130</t>
  </si>
  <si>
    <t>Calle Guadalupe Victoria S/N, Colonia Centro, C.P. 47540, Ojuelos, Jalisco</t>
  </si>
  <si>
    <t>Unidad de Atención Primaria a La Salud N°. 120</t>
  </si>
  <si>
    <t>Calle Guanajuato N°. 92, Colonia Centro, C.P. 49541, Valle de Juárez, Jalisco</t>
  </si>
  <si>
    <t>Unidad de Atención Primaria a La Salud N°. 106</t>
  </si>
  <si>
    <t>Calle Emeterio Jiménez N°. 9, Colonia Centro, C.P. 46350, San Martín Bolaños, Jalisco</t>
  </si>
  <si>
    <t>Unidad de Medicina Familiar N°. 169</t>
  </si>
  <si>
    <t>Calle Manuel Martínez Tinajero No. 611, Colonia Mascota, C.P. 47860, Ocotlán, Jalisco</t>
  </si>
  <si>
    <t>Unidad de Atención Primaria a La Salud N°. 159</t>
  </si>
  <si>
    <t>Avenida Jesús María No. 80, Colonia Centro, C.P. 47950, Jesús María, Jalisco</t>
  </si>
  <si>
    <t>Unidad de Medicina Familiar Nº. 114</t>
  </si>
  <si>
    <t>Calle Javier Mina  Nº. 28, Colonia Centro, C.P. 49120, Gómez Farías, Jalisco</t>
  </si>
  <si>
    <t>Unidad de Medicina Familia N°. 100</t>
  </si>
  <si>
    <t>Calle Negrete  N°. 129, Colonia Centro, C.P. 47900, Jamay, Jalisco</t>
  </si>
  <si>
    <t>Unidad de Medicina Familiar N°. 96</t>
  </si>
  <si>
    <t>Calle Francisco I. Madero No. 295, Colonia Centro, C.P. 46900, Mascota, Jalisco</t>
  </si>
  <si>
    <t>Unidad de Medicina Familiar N°.  94</t>
  </si>
  <si>
    <t>Calle Allende  N°. 97, Colonia Centro, C.P. 47300, Yahualica de González, Jalisco</t>
  </si>
  <si>
    <t>Unidad de Medicina Familiar N°. 79</t>
  </si>
  <si>
    <t>Calle Mariano Bárcenas y Privada Veracruz, Sector Hidalgo, C.P. 44280, Guadalajara, Jalisco</t>
  </si>
  <si>
    <t>Unidad de Medicina Familiar N°.  56</t>
  </si>
  <si>
    <t>Calle Ramón Corona N°. 55, Colonia Centro, C.P. 45700, Acatlán de Juárez</t>
  </si>
  <si>
    <t>Unidad de Medicina Familiar N°. 54</t>
  </si>
  <si>
    <t>Calle  Vicente Guerrero No. 875, Colonia La Asunción, C.P. 45550, Tlaquepaque, Jalisco</t>
  </si>
  <si>
    <t>Unidad de Medicina Familiar N°. 40</t>
  </si>
  <si>
    <t xml:space="preserve">Avenida González Gallo S/N 9, Colonia Chapala Centro, C.P. 45900, Chapala, Jalisco </t>
  </si>
  <si>
    <t>Unidad de Medicina Familiar N°. 17</t>
  </si>
  <si>
    <t>Calle Hidalgo No. 10, Colonia Centro, C.P. 49820,  Atenquique, Jalisco</t>
  </si>
  <si>
    <t>Unidad de Medicina Familiar N°. 12</t>
  </si>
  <si>
    <t>Calle Hidalgo N°. 45, Colonia Centro, C.P. 45350, Arenal, Jalisco</t>
  </si>
  <si>
    <t>Unidad de Medicina Familiar N°. 11</t>
  </si>
  <si>
    <t>Calle Nebulosa No. 10, Colonia Puerta del Sol, C.P. 45380, Amatitan, Jalisco</t>
  </si>
  <si>
    <t>Tienda No. 121</t>
  </si>
  <si>
    <t>Calle Lázaro Cárdenas Nº. 107, Colonia del Villar, C.P. 43604, Tulancingo, Hidalgo</t>
  </si>
  <si>
    <t>Hidalgo</t>
  </si>
  <si>
    <t>Unidad de Medicina Familiar Nº. 30</t>
  </si>
  <si>
    <t>Carretera Tlapa-Marquelia (o Amapola), esquina Calle Sin Nombre, Colonia San Nicolás (Aviación), C.P. 41300, Tlapa de Comonfort, Guerrero</t>
  </si>
  <si>
    <t>Guerrero</t>
  </si>
  <si>
    <t>Lote 5, Manzana 14, Avenida Paseo de Zihuatanejo Poniente Nº. 5, Colonia El Limón, C.P. 40880, Zihuatanejo, Guerrero</t>
  </si>
  <si>
    <t>Lote 11 Manzana 1, Súper Manzana XXVI, Colonia Centro, C.P. 40880, Zihuatanejo, Guerrero</t>
  </si>
  <si>
    <t>Calle Cuauhtémoc Nº. 11, Colonia Centro, C.P. 40400, Teloloapan, Guerrero</t>
  </si>
  <si>
    <t>Ignacio Allende No. 4 Colonia Centro, C.P. 40930, Atoyac de Álvarez, Guerrero</t>
  </si>
  <si>
    <t>Unidad de Medicina Familiar Nº. 7</t>
  </si>
  <si>
    <t>Costado de Carretera a Ayutla Municipio Juan R. Escudero, C.P. 39840, Tierra Colorada, Guerrero</t>
  </si>
  <si>
    <t>Unidad de Medicina Familiar Nº. 27</t>
  </si>
  <si>
    <t>Calle Vicente Suárez S/N, Colonia Petacalco, Municipio La Unión de Isidoro, Montes de Oca Suárez, C.P. 40811, Petacalco, Guerrero</t>
  </si>
  <si>
    <t>Almacen de diversos, Archivo de Concentración y Bienes Embargados</t>
  </si>
  <si>
    <t>Calle Estocolmo Nº. 404, Colonia Andrade, C.P. 37020, León, Guanajuato</t>
  </si>
  <si>
    <t>Guanajuato</t>
  </si>
  <si>
    <t>Tienda No. 20 y Bodega de Bienes Embargados</t>
  </si>
  <si>
    <t>Calle Francisco Eduardo Tres Guerra N°. 735 (171), Zona Centro, C.P. 36500, Irapuato, Guanajuato</t>
  </si>
  <si>
    <t>Tienda No. 21</t>
  </si>
  <si>
    <t>Calle Aztecas N°.  107, Colonia Parque Central, Zona Centro, C.P. 38000, Celaya, Guanajuato</t>
  </si>
  <si>
    <t>Calle Aldama Nº. 321-B, Zona Centro, C.P. 36700, Salamanca, Guanajuato</t>
  </si>
  <si>
    <t>Calle Paseo de Guanajuato N° 110, Colonia Jardines de Celaya, Primera Sección, C.P. 38080, Celaya, Guanajuato</t>
  </si>
  <si>
    <t>Consultorios Médicos. Extensión Unidad de la Medicina Familiar Nº. 49</t>
  </si>
  <si>
    <t>Boulevard Adolfo López Mateos Poniente, No. 406, Zona Centro, C.P. 38000, Celaya, Guanajuato</t>
  </si>
  <si>
    <t>Carretera Guanajuato Juventino Rosas Km. 5+570 Bajos, Jalapa de Mineral De Marfil, C.P. 36251, Guanajuato</t>
  </si>
  <si>
    <t>Calle Privada Rodolfo Gaona S/N, Colonia El Olivar, C.P. 38070, Celaya, Guanajuato</t>
  </si>
  <si>
    <t>Tienda No. 19</t>
  </si>
  <si>
    <t>Boulevard Venustiano Carranza No. 205, Colonia San Miguel, C.P. 37235, León, Guanajuato</t>
  </si>
  <si>
    <t>Calle Circuito Central N°  240, Parque Industrial Lagunero, C.P. 35078, Gómez Palacio, Durango</t>
  </si>
  <si>
    <t>Durango</t>
  </si>
  <si>
    <t>Calle Juárez N° 403  Oriente esquina con Allende Pisos 1º, 2º, 3º y 4º, Colonia Centro, C.P. 35000, Gómez Palacio, Durango</t>
  </si>
  <si>
    <t>Unidad de Medicina Familiar N°.  47</t>
  </si>
  <si>
    <t>Calle Juárez No. 77, Zona Centro, C.P. 35590, Santa María del Oro, Durango</t>
  </si>
  <si>
    <t>Calle Juárez N° 104 Sur, Planta Baja,  Mezzanine y Pisos 1°, 2° y 3º, Colonia Centro, C.P. 34000, Durango, Durango</t>
  </si>
  <si>
    <t>Tienda N°. 115</t>
  </si>
  <si>
    <t>Avenida Miguel Hidalgo No. 110 Sur, Colonia Centro, C.P. 35000, Gómez Palacio, Durango</t>
  </si>
  <si>
    <t>Puesto de Enfermería No. 77</t>
  </si>
  <si>
    <t>Domicilio Conocido, San Jerónimo, Colonia Centro, Pueblo Nuevo, Durango</t>
  </si>
  <si>
    <t>Unidad de Medicina Familiar N°.  52</t>
  </si>
  <si>
    <t>Calle Leandro Fernandez S/N. Colonia en Nombre de Dios, Nombre de Dios, C.P. 34840, Durango, Durango</t>
  </si>
  <si>
    <t>Unidad de Medicina Familiar N°.  50</t>
  </si>
  <si>
    <t>Boulevard Francisco Villa esquina Avenida Mercurio, Colonia Centro, C.P. 34229, Durango, Durango</t>
  </si>
  <si>
    <t>Unidad de Medicina Familiar N°.  49</t>
  </si>
  <si>
    <t>Carretera al Mezquital, No. 219, Fraccionamiento Real del Mezquital, C.P. 34199, Durango,Durango</t>
  </si>
  <si>
    <t>Unidad de Medicina Familiar No. 48</t>
  </si>
  <si>
    <t>Avenida Allende No. 31, Colonia Centro, C.P. 35700, Nazas, Durango</t>
  </si>
  <si>
    <t>Unidad de Medicina Familiar N°. 14</t>
  </si>
  <si>
    <t>Calle Morelos N°. 416 Oriente, Colonia Centro, C.P. 35800, Cuencame, Durango</t>
  </si>
  <si>
    <t>Unidad de Medicina Familiar N°. 4</t>
  </si>
  <si>
    <t>Calle Morelos N°. 106, Colonia  Refugio, C.P. 34800, Villa Unión, Durango</t>
  </si>
  <si>
    <t>Oficinas Administrativas Nivel Central</t>
  </si>
  <si>
    <t>Calle Cozumel N° 43, Colonia Roma Norte, C.P. 06700, Alcaldía Cuauhtémoc, Nivel Central.</t>
  </si>
  <si>
    <t>Nivel Central</t>
  </si>
  <si>
    <t>Avenida Revolución No.1586, Colonia San Ángel, C.P. 01000, Alcaldía Álvaro Obregón, Nivel Central.</t>
  </si>
  <si>
    <t>Calle Hamburgo N° 18, Colonia Juárez, C.P. 06600, Alcaldía Cuauhtémoc, Nivel Central.</t>
  </si>
  <si>
    <t>Calle Río Pánuco N° 224, Colonia Cuauhtémoc, C.P. 06500, Alcaldía Cuauhtémoc, Nivel Central.</t>
  </si>
  <si>
    <t>Calle Tiburcio Montiel N° 15, Colonia San Miguel Chapultepec, C.P. 11850, Alcaldía Miguel Hidalgo, Nivel Central.</t>
  </si>
  <si>
    <t>Tienda No.102</t>
  </si>
  <si>
    <t>Calle 2a. y Avenida 3a. Norte S/N., Colonia Centro, C.P. 31150, Ciudad Delicias, Chihuahua</t>
  </si>
  <si>
    <t>Chihuahua</t>
  </si>
  <si>
    <t>Almacén Delegacional (Bienes de Laboratorio y Lácteos )</t>
  </si>
  <si>
    <t>Calle Privada Santa Rosa  Nº 19, Colonia Centro, C.P. 31150, Chihuahua, Chihuahua</t>
  </si>
  <si>
    <t>Avenida Antonio Ortiz Mena S/N, Colonia Centro, C.P. 33800, Hidalgo del Parral, Chihuahua</t>
  </si>
  <si>
    <t>Calle Sierra Mohinora Nº. 6011, Fraccionamiento La Cuesta, C.P. 32650, Ciudad Juárez, Chihuahua</t>
  </si>
  <si>
    <t>Calle 53 A N°. 5 Colonia Arquitectos, C.P. 31350, Chihuahua, Chihuahua</t>
  </si>
  <si>
    <t>Almacén Delegacional  (Bienes Terapéuticos) y Coordinación de Abastecimiento</t>
  </si>
  <si>
    <t>Calle Privada Santa Rosa  Nºs. 21 y 23, C.P. 31150, Chihuahua, Chihuahua</t>
  </si>
  <si>
    <t>Almacén Delegacional (Bienes No Terapéuticos)</t>
  </si>
  <si>
    <t>Calle General Rosalio Hernández Nº. 21 y Ferrocarriles Nacionales de México, C.P. 31150, Chihuahua, Chihuahua</t>
  </si>
  <si>
    <t>Tienda Nº. 97 y Oficinas Administrativas (Coordinación de Prestaciones Económicas y Sociales)</t>
  </si>
  <si>
    <t>Boulevard Oscar Flores Sánchez Nº. 2250, Colonia Jardines de San Jose, C.P. 32695, Ciudad Juárez, Chihuahua</t>
  </si>
  <si>
    <t>Tienda Nº.14</t>
  </si>
  <si>
    <t>Calle 21 Nº. 1109, Colonia Santo Niño,, C.P. 31150, Chihuahua, Chihuahua</t>
  </si>
  <si>
    <t>Avenida Fernando Baeza No. 206, Sector Oriente, C.P. 33000, Ciudad Delicias, Chihuahua</t>
  </si>
  <si>
    <t>Calle Pedro de Lille No. 3, Colonia Centro, C.P. 33890, Hidalgo del Parral, Chihuahua</t>
  </si>
  <si>
    <t>Avenida Tecnológico No. 343, Colonia Barrio Lerdo, C.P. 31520, Ciudad Cuauhtémoc, Chihuahua</t>
  </si>
  <si>
    <t>Avenida Henry Dunant No. 4508, Zona Pronaf, C.P. 32315, Ciudad Juárez, Chihuahua</t>
  </si>
  <si>
    <t>Unidad de Medicina Familiar No. 57</t>
  </si>
  <si>
    <t>Avenida 14 Poniente No. 700, Colonia Sector Poniente, C.P. 33000, Ciudad Delicias, Chihuahua</t>
  </si>
  <si>
    <t>Unidad de Medicina Familiar No. 45</t>
  </si>
  <si>
    <t>Avenida Álvaro Obregón S/N Colonia Centro, Municipio de Ascención, C.P. 31820, Rodrigo de Quevedo, Chihuahua</t>
  </si>
  <si>
    <t>Unidad de Medicina Familiar No. 32</t>
  </si>
  <si>
    <t>Unidad de Medicina Familiar No. 9</t>
  </si>
  <si>
    <t>Calle Benito Juárez No. 97, Colonia Centro, C.P. 31150, San Francisco del Oro, Chihuahua</t>
  </si>
  <si>
    <t>Avenida Carlos Maciel No. 119, Fraccionamiento Santos (San Roque), C.P. 29040, Tuxtla Gutiérrez, Chiapas</t>
  </si>
  <si>
    <t>Chiapas</t>
  </si>
  <si>
    <t>Almacén Delegacional y Oficinas Administrativas de Abastecimiento y Equipamiento</t>
  </si>
  <si>
    <t>Libramiento Sur de Tapachula de Córdova y Ordoñez Km 4+000, Colonia Parque Industrial Los Mangos, C.P. 30796, Tapachula, Chiapas</t>
  </si>
  <si>
    <t>Tienda No. 13</t>
  </si>
  <si>
    <t>Calle Central Sur  No. 1989, Colonia San Francisco, C.P. 29000, Tuxtla Gutiérrez, Chiapas</t>
  </si>
  <si>
    <t>Tienda No. 12</t>
  </si>
  <si>
    <t>Segunda Calle Oriente y Séptima Avenida Sur No. 12, Colonia Centro, C.P. 30700, Tapachula, Chiapas</t>
  </si>
  <si>
    <t>Oficinas Administrativas Delegacionales (Jefatura de Prestaciones Médicas, Coordinación de Atención y Orientación al Derechohabiente, y Coordinación de Calidad y Competitividad)</t>
  </si>
  <si>
    <t>11a. Calle Poniente No. 8-A, Zona Centro, C.P. 30700, Tapachula, Chiapas</t>
  </si>
  <si>
    <t>Unidad Deportiva</t>
  </si>
  <si>
    <t>5a. Avenida Oriente S/N Colonia Los Manguitos, antes Calzada a La Ciudad Deportiva S/N, "Panchón Contreras", C.P. 29010, Tuxtla Gutiérrez, Chiapas</t>
  </si>
  <si>
    <t>Calle Lic. Gustavo Díaz Ordaz No. 120, Colonia El Moralete, C.P. 28060, Colima, Colima</t>
  </si>
  <si>
    <t>Colima</t>
  </si>
  <si>
    <t>Calle 5 de Mayo No. 33, Colonia Centro, C.P. 28100, Tecomán, Colima</t>
  </si>
  <si>
    <t>Avenida de los Maestros No. 324, Colonia Huertas del Sol, C.P. 28050, Colima, Colima</t>
  </si>
  <si>
    <t>Avenida López Mateos No. 1009, Colonia Roma, C.P. 26020, Piedras Negras, Coahuila</t>
  </si>
  <si>
    <t>Coahuila</t>
  </si>
  <si>
    <t>Almacen Delegacional</t>
  </si>
  <si>
    <t>Libramiento Oscar Flores Tapía (Antes López Portillo) No. 226, 228 230 y Antigua Carretera Arteaga, C.P. 25350, Coahuila</t>
  </si>
  <si>
    <t xml:space="preserve">Archivo de Concentración y Oficina de Servicios Generales </t>
  </si>
  <si>
    <t>Calle Egipto esquina José Sarmiento S/N, Fraccionamiento Virreyes Obrera, C.P. 25220, Saltillo, Coahuila</t>
  </si>
  <si>
    <t>Calle Presidente Cárdenas No. 197 Oriente, Zona Centro, C.P. 25000, Saltillo, Coahuila</t>
  </si>
  <si>
    <t>Boulevard Benito Juárez No. 523, Colonia Roma, C.P. 25000, Monclova, Coahuila</t>
  </si>
  <si>
    <t>Boulevard Independencia y Calle Leona Vicario S/N, C.P. 27000, Torreón, Coahuila</t>
  </si>
  <si>
    <t>Boulevard Isidro López Zertuche No. 2791-B, Colonia Universidad, C.P. 25260, Saltillo, Coahuila</t>
  </si>
  <si>
    <t>Unidad de Medicina Familiar No. 80</t>
  </si>
  <si>
    <t>Boulevard Constitución, esquina Calle Jiménez, Zona Centro, C.P. 27080, Torreón, Coahuila</t>
  </si>
  <si>
    <t>Unidad de Medicina Familiar No. 4</t>
  </si>
  <si>
    <t>Calle Román Cepeda No. 314, Zona Centro, C.P. 25350, Arteaga, Coahuila</t>
  </si>
  <si>
    <t>Calle Valentín Gómez Farías No. 166, entre Republica y Manuel Torre Iglesias, Colonia Esterito, C.P. 23060, La Paz, Baja California Sur</t>
  </si>
  <si>
    <t>Baja California Sur</t>
  </si>
  <si>
    <t>Oficinas Administrativas Auxiliares Subdelegacionales</t>
  </si>
  <si>
    <t>Avenida Venustiano Carranza No. 114 entre Ignacio Zaragoza y Hugo Cervantes del Rio, Colonia Centro, Ciudad Constitución, Baja California Sur</t>
  </si>
  <si>
    <t>Boulevard Tecnológico No. 1810, Colonia Guaymitas, C.P. 23407, San José del Cabo, Baja California Sur</t>
  </si>
  <si>
    <t>Avenida Constituyentes de 1975 No. 4120, esquina Algodón, Fraccionamiento Capullo, Sector Inapala, C.P. 23098, La Paz, Baja California Sur</t>
  </si>
  <si>
    <t>Unidad De Rehabilitación y  Medicina Física y Centro de Capacitación y Calidad</t>
  </si>
  <si>
    <t>Calle Ignacio Allende No. 1135, esquina Félix Ortega y Marcelo Rubio Ruíz, Colonia Centro, C.P. 23000, La Paz, Baja California Sur</t>
  </si>
  <si>
    <t>Baja California</t>
  </si>
  <si>
    <t>Boulevard Lázaro Cárdenas No. 2209-C, Colonia Plutarco Elías Calles Deleg. Gonzalez Ortega C.P 21379, Mexicali, Baja California</t>
  </si>
  <si>
    <t>Centro de Extensión de Conocimientos y Esquema Modificado</t>
  </si>
  <si>
    <t>Avenida Gastelum y Calle 14 Nos. 1408 y 1415, Colonia Sección Primera, C.P. 22880, Ensenada, Baja California</t>
  </si>
  <si>
    <t>Calle Aquiles Serdán y Plaza Comunitario, Locales 1, 2 y 3, Colonia Ejercito Nacionalista Ciudad Maneadero, C.P. 22790, Ensenada, Baja California</t>
  </si>
  <si>
    <t>Almacén Delegacional, Oficinas de la Coordinación Delegacional, Bodega de Bienes Embargados y Archivo de Concentración y Bajas</t>
  </si>
  <si>
    <t>Calle Carolina Villanueva N° 314, Ciudad Industrial, C.P. 20290, Aguascalientes</t>
  </si>
  <si>
    <t>Aguascalientes</t>
  </si>
  <si>
    <t>Calle Ecuador No. 205, Planta Alta, Colonia Las Americas, C.P. 20230, Aguascalientes</t>
  </si>
  <si>
    <t>Oficinas Administrativas de la Subdelegación Metropolitana Sur</t>
  </si>
  <si>
    <t>Calle Ecuador No. 205, Planta Baja, Colonia Las Americas, C.P. 20230, Aguascalientes</t>
  </si>
  <si>
    <t>Oficinas Administrativas de la Subdelegación Metropolitana Norte</t>
  </si>
  <si>
    <t>Presupuesto 2017</t>
  </si>
  <si>
    <t>Superficie rentable (m2)</t>
  </si>
  <si>
    <t>Servicio</t>
  </si>
  <si>
    <t>Dirección del inmueble arrendado</t>
  </si>
  <si>
    <t>Delegación</t>
  </si>
  <si>
    <t>No.</t>
  </si>
  <si>
    <t>Renta Mensual Sin IVA</t>
  </si>
  <si>
    <t>Renta Mensual Con IVA</t>
  </si>
  <si>
    <t>Monto Anual Con IVA</t>
  </si>
  <si>
    <t>Calle Segunda de Selenio s/n, Fraccionamiento Ciudad Industrial, C.P. 34078, Durango, Durango</t>
  </si>
  <si>
    <t>Avenida Rafael Buelna No. 760 D, Colonia Lomas de Mazatlán, C.P. 82110, Mazatlán, Sinaloa</t>
  </si>
  <si>
    <t>Calle Clemente de Jesús Munguía Nº. 31, Colonia Santa Rosa, C.P. 60360, Los Reyes, Michoacán</t>
  </si>
  <si>
    <t>Calle Dr. Emilio Garcia Norte Nº. 90, Colonia José María Morelos, C.P. 61518, Zitácuaro, Michoacán</t>
  </si>
  <si>
    <t>Calle Dr. Alonso Martínez Nº. 660 Sur, Planta Baja y Piso 2, Fraccionamiento Jardinadas, C.P. 59626, Zamora, Michoacán</t>
  </si>
  <si>
    <t xml:space="preserve">Calle Mariano Matamoros Nº. 626, Fraccionamiento Los Pinos, C.P. 91870, Veracruz, Veracruz Norte </t>
  </si>
  <si>
    <t>Boulevard a Zacatecas No. 710, Fracionamiento Las Hadas, C.P. 20140, Aguascalientes</t>
  </si>
  <si>
    <t>Calle Fernando Montes de Oca, Lote 6, Manzana 8, Barrio Profortarah, Localidad de Creel, Municipio Bocoyna, Chihuahua</t>
  </si>
  <si>
    <t>Calle Pino Suárez Nº. 33, Colonia San José, C.P. 68200, San Pedro y San Pablo Villa Etla, Oaxaca</t>
  </si>
  <si>
    <t>Avenida 1 Poniente s/n entre Calles 14 y 16, Colonia Guillermo Lira, C.P. 94108, Huatusco, Veracruz Sur</t>
  </si>
  <si>
    <t>Tienda No. 54</t>
  </si>
  <si>
    <t>Calle Brisa y Sol Nº. 901, Fraccionamiento Comercial 2000, C.P. 87099, Ciudad Victoria, Tamaulipas</t>
  </si>
  <si>
    <t>Hospital</t>
  </si>
  <si>
    <t>Calle Cuauhtémoc No. 305 esquina 5 de Mayo, Colonia Lomas de la Selva, Cuernavaca, Morelos</t>
  </si>
  <si>
    <t>1833.98 OAS
1058.30 TIENDA
TOTAL 2892.28</t>
  </si>
  <si>
    <t>Calle Melchor Ocampo Nº. 66, Colonia Centro, C.P. 76000, Querétaro, Querétaro</t>
  </si>
  <si>
    <t>Calle Nardos Nº. 31, Colonia Bugambilias, C.P. 72580, Puebla, Puebla</t>
  </si>
  <si>
    <t>Avenida Insurgentes Sur No. 1960, Colonia Florida, Alcaldía Álvaro Obregón, C.P. 01030, Ciudad de México, D.F. Sur</t>
  </si>
  <si>
    <t>Calle Yucatán No. 15, Colonia Hipódromo Condesa, Alcaldía Cuauhtémoc, C.P. 06700Ciudad de México, D.F. Sur</t>
  </si>
  <si>
    <t>Yucatán</t>
  </si>
  <si>
    <t>Calle 21 B, No. 430, Colonia Altabrisa, C.P. 97130, Mérida, Yucatán.</t>
  </si>
  <si>
    <t>Casa Delegado</t>
  </si>
  <si>
    <t xml:space="preserve">Privada de Araucaria No. 110 B, Fraccionamiento El Chopo, C.P.68040, Oaxaca, Oaxaca </t>
  </si>
  <si>
    <t>Calle Hidalgo No. 800, Colonia La Providencia, C.P. 52177, Metepec, Estado de México Poniente</t>
  </si>
  <si>
    <t>Avenida Venustiano Carranza No. 2329, Interior 302, Colonia Centro, C.P.78240, San Luis Potosí, San Luis Potosí</t>
  </si>
  <si>
    <t>Calle Paseo del Coral No. 156, Colonia San Patricio, C.P. 25204, Saltillo, Coahuila</t>
  </si>
  <si>
    <t>Calzada La Armonía No. 284, Interior 5, Colonia La Armonía, C.P. 28020, Colima, Colima.</t>
  </si>
  <si>
    <t>Calle Avenida de la Soya esquina Calle del Mango s/n, Colonia Los Tulipanes, C.P. 30797, Tapachula, Chiapas.</t>
  </si>
  <si>
    <t>Calle Washington No. 1004, Interior 1907, Colonia Monterrey Centro, C.P. 64000, Monterrey, Nuevo León.</t>
  </si>
  <si>
    <t>Calle El Deán No. 4, Fraccionamiento Residencial Puerta de Hierro, C.P. 72130, Puebla, Puebla.</t>
  </si>
  <si>
    <t>Avenida Arroyo El Molino N° 301, Casa 163, Condominio Real del Molino, C.P. 20983, Jesús María, Aguascalientes</t>
  </si>
  <si>
    <t>Campeche</t>
  </si>
  <si>
    <t>Calle Jade N° 2, Colonia Residencial 1, C.P. 24035, Campeche, Campeche</t>
  </si>
  <si>
    <t>Calle Cordillera de Himalaya No. 520, Fraccionamiento Residencial Bosque Monarca, C.P. 58350,  Morelia, Michoacán</t>
  </si>
  <si>
    <t>Tabasco</t>
  </si>
  <si>
    <t>Calle Azaleas Lote 10 Manzana 4, Fraccionamiento Real del Ángel, Colonia Tamulté, C.P. 86150, Villahermosa, Tabasco</t>
  </si>
  <si>
    <t>Calle Martín Mendale No. 750, Colonia del Valle, C.P. 03100, Alcaldía Benito Juárez, Ciudad de México D.F. Sur</t>
  </si>
  <si>
    <t xml:space="preserve">Calle Bruno Martínez No. 379 Norte, Colonia Victoria de Durango, C.P. 34000, Durango, Durango. </t>
  </si>
  <si>
    <t>Calle Montes Apalaches No. 26, Fraccionamiento La Cima, C.P. 98610, Guadalupe, Zacatecas</t>
  </si>
  <si>
    <t>PROGRAMA DE ARRENDAMIENTO INMOBILIARIO IMSS-ARRENDATARIO 2021</t>
  </si>
  <si>
    <t>RENOVACIÓN CON INCREMENTO</t>
  </si>
  <si>
    <t>S1M0025</t>
  </si>
  <si>
    <t>S1M0024</t>
  </si>
  <si>
    <t>S1M0026</t>
  </si>
  <si>
    <t>S1M0027</t>
  </si>
  <si>
    <t>S1M0023</t>
  </si>
  <si>
    <t>S1M0008</t>
  </si>
  <si>
    <t>S1M0005</t>
  </si>
  <si>
    <t>S1M0009</t>
  </si>
  <si>
    <t>S1M0007</t>
  </si>
  <si>
    <t>S1M0049</t>
  </si>
  <si>
    <t>S1M0050</t>
  </si>
  <si>
    <t>PADRÓN DE ARRENDAMIENTO INMOBILIARIO 2021</t>
  </si>
  <si>
    <t>INMUEBLES ARRENDADOS 2021</t>
  </si>
  <si>
    <t>Número de Contrato 2021</t>
  </si>
  <si>
    <t>Boulevard Luis Donaldo Colosio No. 4604, Fraccionamiento del Palmar II, C.P. 42088, Pachuca, Hidalgo</t>
  </si>
  <si>
    <t>S1M0021</t>
  </si>
  <si>
    <t>S1M0022</t>
  </si>
  <si>
    <t>S1M0003</t>
  </si>
  <si>
    <t>S1M0037</t>
  </si>
  <si>
    <t>S1M0038</t>
  </si>
  <si>
    <t>S1M0041</t>
  </si>
  <si>
    <t>S1M0012</t>
  </si>
  <si>
    <t>S1M0053</t>
  </si>
  <si>
    <t>S1M0054</t>
  </si>
  <si>
    <t>S1M0052</t>
  </si>
  <si>
    <t>S1M0032</t>
  </si>
  <si>
    <t>S1M0013</t>
  </si>
  <si>
    <t>S1M0029</t>
  </si>
  <si>
    <t>S1M0028</t>
  </si>
  <si>
    <t>S1M0017</t>
  </si>
  <si>
    <t>S1M0018</t>
  </si>
  <si>
    <t>S1M0058</t>
  </si>
  <si>
    <t>S1M0016</t>
  </si>
  <si>
    <t>S1M0015</t>
  </si>
  <si>
    <t>S/N</t>
  </si>
  <si>
    <t>S1M0014</t>
  </si>
  <si>
    <t>S1M0010</t>
  </si>
  <si>
    <t>S1M0036</t>
  </si>
  <si>
    <t>S1M0030</t>
  </si>
  <si>
    <t>S1M0033</t>
  </si>
  <si>
    <t>S1M0055</t>
  </si>
  <si>
    <t>S1M0056</t>
  </si>
  <si>
    <t>S1M0019</t>
  </si>
  <si>
    <t>S1M0039</t>
  </si>
  <si>
    <t>S1M0046</t>
  </si>
  <si>
    <t>25ARR005-2021</t>
  </si>
  <si>
    <t>S1M0006</t>
  </si>
  <si>
    <t>OAX-INM21-01-2021</t>
  </si>
  <si>
    <t>S1M0020</t>
  </si>
  <si>
    <t>JSA/DCSG/01-2021</t>
  </si>
  <si>
    <t>25ARR001-2021</t>
  </si>
  <si>
    <t>S1M0031</t>
  </si>
  <si>
    <t>S1M0034</t>
  </si>
  <si>
    <t>ARREND/004/21</t>
  </si>
  <si>
    <t>ARREND/007/21</t>
  </si>
  <si>
    <t>S1M0009
S1M0051</t>
  </si>
  <si>
    <t>CONTRATOS FORMALIZADOS 2021</t>
  </si>
  <si>
    <t>CONTRATOS FORMALIZADOS 2020-2016</t>
  </si>
  <si>
    <t>CONTRATOS FORMALIZADOS 2015</t>
  </si>
  <si>
    <t>TOTAL DE ARRENDAMIENTOS AUTORIZADOS POR EL H.C.T.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</si>
</sst>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[$€]* #,##0.00_);_([$€]* \(#,##0.00\);_([$€]* \-??_);_(@_)"/>
    <numFmt numFmtId="165" formatCode="_ * #,##0.00_ ;_ * \-#,##0.00_ ;_ * \-??_ ;_ @_ "/>
    <numFmt numFmtId="166" formatCode="_(* #,##0.00_);_(* \(#,##0.00\);_(* &quot;-&quot;??_);_(@_)"/>
    <numFmt numFmtId="167" formatCode="_ &quot;$&quot;* #,##0.00_ ;_ &quot;$&quot;* \-#,##0.00_ ;_ &quot;$&quot;* &quot;-&quot;??_ ;_ @_ "/>
    <numFmt numFmtId="168" formatCode="&quot;$&quot;#,##0.00"/>
    <numFmt numFmtId="169" formatCode="_-* #,##0.00\ _p_t_a_-;\-* #,##0.00\ _p_t_a_-;_-* &quot;-&quot;??\ _p_t_a_-;_-@_-"/>
    <numFmt numFmtId="170" formatCode="0.0%"/>
    <numFmt numFmtId="171" formatCode="00"/>
    <numFmt numFmtId="172" formatCode="#,##0.00;[Red]#,##0.00"/>
    <numFmt numFmtId="173" formatCode="[$-80A]d&quot; de &quot;mmmm&quot; de &quot;yyyy;@"/>
  </numFmts>
  <fonts count="3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Burnstown Dam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sz val="11"/>
      <color rgb="FF000000"/>
      <name val="Calibri"/>
      <family val="2"/>
    </font>
    <font>
      <sz val="14"/>
      <color rgb="FFFF0000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sz val="15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name val="Trebuchet MS"/>
      <family val="2"/>
    </font>
    <font>
      <sz val="10"/>
      <name val="Times New Roman"/>
      <family val="1"/>
    </font>
    <font>
      <sz val="15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5"/>
      <color rgb="FF000000"/>
      <name val="Arial"/>
      <family val="2"/>
    </font>
    <font>
      <sz val="16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Arial"/>
      <family val="2"/>
    </font>
    <font>
      <sz val="15"/>
      <name val="Calibri"/>
      <family val="2"/>
      <scheme val="minor"/>
    </font>
    <font>
      <b/>
      <sz val="15"/>
      <color theme="1"/>
      <name val="Arial"/>
      <family val="2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</fills>
  <borders count="3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164" fontId="3" fillId="0" borderId="0" applyFill="0" applyBorder="0" applyAlignment="0" applyProtection="0"/>
    <xf numFmtId="0" fontId="14" fillId="0" borderId="0"/>
    <xf numFmtId="165" fontId="3" fillId="0" borderId="0" applyFill="0" applyBorder="0" applyAlignment="0" applyProtection="0"/>
    <xf numFmtId="0" fontId="3" fillId="0" borderId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9" fontId="23" fillId="0" borderId="0" applyFont="0" applyFill="0" applyBorder="0" applyAlignment="0" applyProtection="0"/>
    <xf numFmtId="0" fontId="24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3" fillId="0" borderId="0"/>
    <xf numFmtId="0" fontId="3" fillId="0" borderId="0"/>
    <xf numFmtId="0" fontId="1" fillId="0" borderId="0"/>
    <xf numFmtId="0" fontId="1" fillId="0" borderId="0"/>
    <xf numFmtId="0" fontId="1" fillId="4" borderId="24" applyNumberFormat="0" applyFont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/>
    <xf numFmtId="43" fontId="11" fillId="0" borderId="8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/>
    </xf>
    <xf numFmtId="43" fontId="11" fillId="0" borderId="6" xfId="0" applyNumberFormat="1" applyFont="1" applyFill="1" applyBorder="1" applyAlignment="1">
      <alignment horizontal="center"/>
    </xf>
    <xf numFmtId="0" fontId="3" fillId="0" borderId="0" xfId="0" applyFont="1"/>
    <xf numFmtId="0" fontId="9" fillId="2" borderId="5" xfId="0" applyFont="1" applyFill="1" applyBorder="1" applyAlignment="1">
      <alignment horizontal="center" vertical="center" wrapText="1"/>
    </xf>
    <xf numFmtId="43" fontId="11" fillId="0" borderId="8" xfId="1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3" fontId="11" fillId="0" borderId="9" xfId="11" applyFont="1" applyFill="1" applyBorder="1" applyAlignment="1">
      <alignment horizontal="center"/>
    </xf>
    <xf numFmtId="4" fontId="16" fillId="0" borderId="0" xfId="0" applyNumberFormat="1" applyFont="1"/>
    <xf numFmtId="0" fontId="9" fillId="2" borderId="3" xfId="0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43" fontId="11" fillId="0" borderId="22" xfId="11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17" fillId="0" borderId="0" xfId="0" applyFont="1"/>
    <xf numFmtId="1" fontId="11" fillId="3" borderId="11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1" fontId="11" fillId="3" borderId="19" xfId="0" applyNumberFormat="1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12" fillId="3" borderId="19" xfId="0" applyNumberFormat="1" applyFont="1" applyFill="1" applyBorder="1" applyAlignment="1">
      <alignment horizontal="center"/>
    </xf>
    <xf numFmtId="1" fontId="15" fillId="3" borderId="19" xfId="0" applyNumberFormat="1" applyFont="1" applyFill="1" applyBorder="1" applyAlignment="1">
      <alignment horizontal="center"/>
    </xf>
    <xf numFmtId="0" fontId="0" fillId="0" borderId="0" xfId="0" applyFill="1"/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wrapText="1"/>
    </xf>
    <xf numFmtId="0" fontId="2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0" fillId="0" borderId="7" xfId="0" applyNumberFormat="1" applyFill="1" applyBorder="1" applyAlignment="1">
      <alignment horizontal="center" vertical="center"/>
    </xf>
    <xf numFmtId="168" fontId="6" fillId="0" borderId="7" xfId="11" applyNumberFormat="1" applyFont="1" applyFill="1" applyBorder="1" applyAlignment="1">
      <alignment horizontal="center" vertical="center"/>
    </xf>
    <xf numFmtId="4" fontId="6" fillId="0" borderId="7" xfId="11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/>
    </xf>
    <xf numFmtId="0" fontId="0" fillId="0" borderId="7" xfId="0" applyFill="1" applyBorder="1" applyAlignment="1">
      <alignment wrapText="1"/>
    </xf>
    <xf numFmtId="0" fontId="0" fillId="3" borderId="0" xfId="0" applyFill="1"/>
    <xf numFmtId="43" fontId="21" fillId="3" borderId="7" xfId="11" applyFont="1" applyFill="1" applyBorder="1" applyAlignment="1">
      <alignment horizontal="center" vertical="center" wrapText="1"/>
    </xf>
    <xf numFmtId="168" fontId="22" fillId="0" borderId="13" xfId="13" applyNumberFormat="1" applyFont="1" applyFill="1" applyBorder="1" applyAlignment="1" applyProtection="1">
      <alignment horizontal="center" vertical="center" wrapText="1"/>
      <protection locked="0"/>
    </xf>
    <xf numFmtId="169" fontId="22" fillId="0" borderId="7" xfId="16" applyFont="1" applyFill="1" applyBorder="1" applyAlignment="1">
      <alignment horizontal="right" vertical="center"/>
    </xf>
    <xf numFmtId="0" fontId="25" fillId="0" borderId="7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 applyProtection="1">
      <alignment vertical="center" wrapText="1"/>
    </xf>
    <xf numFmtId="0" fontId="20" fillId="0" borderId="7" xfId="15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" fontId="22" fillId="0" borderId="7" xfId="11" applyNumberFormat="1" applyFont="1" applyFill="1" applyBorder="1" applyAlignment="1">
      <alignment horizontal="center" vertical="center"/>
    </xf>
    <xf numFmtId="4" fontId="22" fillId="0" borderId="7" xfId="15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 applyProtection="1">
      <alignment vertical="center" wrapText="1"/>
    </xf>
    <xf numFmtId="4" fontId="22" fillId="0" borderId="13" xfId="11" applyNumberFormat="1" applyFont="1" applyFill="1" applyBorder="1" applyAlignment="1">
      <alignment horizontal="center" vertical="center"/>
    </xf>
    <xf numFmtId="0" fontId="20" fillId="0" borderId="13" xfId="15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68" fontId="22" fillId="0" borderId="7" xfId="13" applyNumberFormat="1" applyFont="1" applyFill="1" applyBorder="1" applyAlignment="1" applyProtection="1">
      <alignment horizontal="center" vertical="center" wrapText="1"/>
      <protection locked="0"/>
    </xf>
    <xf numFmtId="0" fontId="25" fillId="0" borderId="7" xfId="0" applyFont="1" applyFill="1" applyBorder="1" applyAlignment="1" applyProtection="1">
      <alignment vertical="center" wrapText="1"/>
    </xf>
    <xf numFmtId="168" fontId="27" fillId="0" borderId="13" xfId="13" applyNumberFormat="1" applyFont="1" applyFill="1" applyBorder="1" applyAlignment="1" applyProtection="1">
      <alignment horizontal="center" vertical="center" wrapText="1"/>
      <protection locked="0"/>
    </xf>
    <xf numFmtId="4" fontId="27" fillId="0" borderId="7" xfId="11" applyNumberFormat="1" applyFont="1" applyFill="1" applyBorder="1" applyAlignment="1">
      <alignment horizontal="center" vertical="center"/>
    </xf>
    <xf numFmtId="0" fontId="28" fillId="0" borderId="7" xfId="0" applyFont="1" applyFill="1" applyBorder="1" applyAlignment="1" applyProtection="1">
      <alignment vertical="center" wrapText="1"/>
    </xf>
    <xf numFmtId="43" fontId="21" fillId="3" borderId="13" xfId="11" applyFont="1" applyFill="1" applyBorder="1" applyAlignment="1" applyProtection="1">
      <alignment horizontal="center" vertical="center" wrapText="1"/>
      <protection locked="0"/>
    </xf>
    <xf numFmtId="0" fontId="21" fillId="3" borderId="7" xfId="0" applyFont="1" applyFill="1" applyBorder="1" applyAlignment="1">
      <alignment horizontal="center" vertical="center" wrapText="1"/>
    </xf>
    <xf numFmtId="168" fontId="22" fillId="0" borderId="7" xfId="17" applyNumberFormat="1" applyFont="1" applyFill="1" applyBorder="1" applyAlignment="1">
      <alignment horizontal="center" vertical="center" wrapText="1"/>
    </xf>
    <xf numFmtId="43" fontId="26" fillId="3" borderId="7" xfId="11" applyFont="1" applyFill="1" applyBorder="1" applyAlignment="1">
      <alignment horizontal="center" vertical="center" wrapText="1"/>
    </xf>
    <xf numFmtId="4" fontId="22" fillId="0" borderId="7" xfId="17" applyNumberFormat="1" applyFont="1" applyFill="1" applyBorder="1" applyAlignment="1">
      <alignment horizontal="center" vertical="center" wrapText="1"/>
    </xf>
    <xf numFmtId="0" fontId="21" fillId="3" borderId="0" xfId="0" applyFont="1" applyFill="1"/>
    <xf numFmtId="168" fontId="22" fillId="0" borderId="13" xfId="17" applyNumberFormat="1" applyFont="1" applyFill="1" applyBorder="1" applyAlignment="1">
      <alignment horizontal="center" vertical="center" wrapText="1"/>
    </xf>
    <xf numFmtId="43" fontId="22" fillId="0" borderId="7" xfId="11" applyFont="1" applyFill="1" applyBorder="1" applyAlignment="1" applyProtection="1">
      <alignment horizontal="center" vertical="center"/>
    </xf>
    <xf numFmtId="168" fontId="22" fillId="0" borderId="26" xfId="13" applyNumberFormat="1" applyFont="1" applyFill="1" applyBorder="1" applyAlignment="1" applyProtection="1">
      <alignment horizontal="center" vertical="center" wrapText="1"/>
      <protection locked="0"/>
    </xf>
    <xf numFmtId="4" fontId="22" fillId="0" borderId="26" xfId="11" applyNumberFormat="1" applyFont="1" applyFill="1" applyBorder="1" applyAlignment="1">
      <alignment horizontal="center" vertical="center"/>
    </xf>
    <xf numFmtId="0" fontId="0" fillId="3" borderId="7" xfId="0" applyFill="1" applyBorder="1"/>
    <xf numFmtId="1" fontId="20" fillId="0" borderId="25" xfId="17" applyNumberFormat="1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43" fontId="21" fillId="3" borderId="7" xfId="11" applyFont="1" applyFill="1" applyBorder="1" applyAlignment="1" applyProtection="1">
      <alignment horizontal="center" vertical="center" wrapText="1"/>
      <protection locked="0"/>
    </xf>
    <xf numFmtId="4" fontId="29" fillId="0" borderId="7" xfId="17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Fill="1" applyBorder="1" applyAlignment="1" applyProtection="1">
      <alignment vertical="center" wrapText="1"/>
    </xf>
    <xf numFmtId="0" fontId="20" fillId="0" borderId="28" xfId="0" applyFont="1" applyFill="1" applyBorder="1" applyAlignment="1">
      <alignment horizontal="left" vertical="center" wrapText="1"/>
    </xf>
    <xf numFmtId="4" fontId="22" fillId="0" borderId="13" xfId="13" applyNumberFormat="1" applyFont="1" applyFill="1" applyBorder="1" applyAlignment="1" applyProtection="1">
      <alignment horizontal="center" vertical="center" wrapText="1"/>
      <protection locked="0"/>
    </xf>
    <xf numFmtId="1" fontId="20" fillId="0" borderId="13" xfId="17" applyNumberFormat="1" applyFont="1" applyFill="1" applyBorder="1" applyAlignment="1" applyProtection="1">
      <alignment horizontal="left" vertical="center" wrapText="1"/>
      <protection locked="0"/>
    </xf>
    <xf numFmtId="4" fontId="20" fillId="0" borderId="25" xfId="13" applyNumberFormat="1" applyFont="1" applyFill="1" applyBorder="1" applyAlignment="1" applyProtection="1">
      <alignment horizontal="left" vertical="center" wrapText="1"/>
      <protection locked="0"/>
    </xf>
    <xf numFmtId="171" fontId="20" fillId="0" borderId="7" xfId="17" applyNumberFormat="1" applyFont="1" applyFill="1" applyBorder="1" applyAlignment="1" applyProtection="1">
      <alignment horizontal="left" vertical="center" wrapText="1"/>
      <protection locked="0"/>
    </xf>
    <xf numFmtId="168" fontId="22" fillId="0" borderId="7" xfId="17" applyNumberFormat="1" applyFont="1" applyFill="1" applyBorder="1" applyAlignment="1" applyProtection="1">
      <alignment horizontal="center" vertical="center" wrapText="1"/>
      <protection locked="0"/>
    </xf>
    <xf numFmtId="172" fontId="22" fillId="0" borderId="7" xfId="17" applyNumberFormat="1" applyFont="1" applyFill="1" applyBorder="1" applyAlignment="1" applyProtection="1">
      <alignment horizontal="center" vertical="center"/>
      <protection locked="0"/>
    </xf>
    <xf numFmtId="0" fontId="20" fillId="0" borderId="25" xfId="0" applyFont="1" applyFill="1" applyBorder="1" applyAlignment="1">
      <alignment horizontal="left" vertical="center" wrapText="1"/>
    </xf>
    <xf numFmtId="4" fontId="22" fillId="0" borderId="12" xfId="11" applyNumberFormat="1" applyFont="1" applyFill="1" applyBorder="1" applyAlignment="1">
      <alignment horizontal="center" vertical="center"/>
    </xf>
    <xf numFmtId="0" fontId="25" fillId="0" borderId="25" xfId="0" applyFont="1" applyFill="1" applyBorder="1" applyAlignment="1" applyProtection="1">
      <alignment vertical="center" wrapText="1"/>
    </xf>
    <xf numFmtId="0" fontId="30" fillId="0" borderId="0" xfId="0" applyFont="1" applyFill="1" applyAlignment="1">
      <alignment horizontal="center" vertical="center"/>
    </xf>
    <xf numFmtId="0" fontId="25" fillId="0" borderId="25" xfId="0" applyFont="1" applyFill="1" applyBorder="1" applyAlignment="1">
      <alignment horizontal="left" vertical="center" wrapText="1"/>
    </xf>
    <xf numFmtId="0" fontId="28" fillId="0" borderId="25" xfId="0" applyFont="1" applyFill="1" applyBorder="1" applyAlignment="1" applyProtection="1">
      <alignment vertical="center" wrapText="1"/>
    </xf>
    <xf numFmtId="4" fontId="22" fillId="0" borderId="7" xfId="0" applyNumberFormat="1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vertical="center" wrapText="1"/>
    </xf>
    <xf numFmtId="0" fontId="18" fillId="3" borderId="0" xfId="0" applyFont="1" applyFill="1" applyAlignment="1">
      <alignment horizontal="left"/>
    </xf>
    <xf numFmtId="4" fontId="21" fillId="3" borderId="12" xfId="0" applyNumberFormat="1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31" fillId="0" borderId="0" xfId="15" applyFont="1"/>
    <xf numFmtId="0" fontId="5" fillId="5" borderId="7" xfId="15" applyFont="1" applyFill="1" applyBorder="1" applyAlignment="1">
      <alignment horizontal="center" vertical="center" wrapText="1"/>
    </xf>
    <xf numFmtId="0" fontId="30" fillId="0" borderId="0" xfId="15" applyFont="1" applyAlignment="1">
      <alignment horizontal="center" vertical="center"/>
    </xf>
    <xf numFmtId="0" fontId="5" fillId="0" borderId="29" xfId="15" applyFont="1" applyBorder="1" applyAlignment="1"/>
    <xf numFmtId="0" fontId="5" fillId="0" borderId="29" xfId="15" applyFont="1" applyFill="1" applyBorder="1" applyAlignment="1"/>
    <xf numFmtId="0" fontId="5" fillId="0" borderId="29" xfId="15" applyFont="1" applyFill="1" applyBorder="1" applyAlignment="1">
      <alignment horizontal="left"/>
    </xf>
    <xf numFmtId="173" fontId="5" fillId="0" borderId="29" xfId="15" applyNumberFormat="1" applyFont="1" applyFill="1" applyBorder="1" applyAlignment="1"/>
    <xf numFmtId="173" fontId="32" fillId="0" borderId="29" xfId="15" applyNumberFormat="1" applyFont="1" applyFill="1" applyBorder="1" applyAlignment="1"/>
    <xf numFmtId="0" fontId="31" fillId="0" borderId="0" xfId="15" applyFont="1" applyBorder="1"/>
    <xf numFmtId="0" fontId="5" fillId="0" borderId="0" xfId="15" applyFont="1" applyBorder="1" applyAlignment="1">
      <alignment vertical="center"/>
    </xf>
    <xf numFmtId="0" fontId="5" fillId="0" borderId="0" xfId="15" applyFont="1" applyFill="1" applyBorder="1" applyAlignment="1">
      <alignment vertical="center"/>
    </xf>
    <xf numFmtId="0" fontId="5" fillId="0" borderId="0" xfId="15" applyFont="1" applyFill="1" applyBorder="1" applyAlignment="1">
      <alignment horizontal="left" vertical="center"/>
    </xf>
    <xf numFmtId="0" fontId="32" fillId="0" borderId="0" xfId="15" applyFont="1" applyFill="1" applyBorder="1" applyAlignment="1">
      <alignment vertical="center"/>
    </xf>
    <xf numFmtId="0" fontId="30" fillId="0" borderId="0" xfId="15" applyFont="1" applyBorder="1" applyAlignment="1">
      <alignment horizontal="center" vertical="center"/>
    </xf>
    <xf numFmtId="0" fontId="5" fillId="0" borderId="0" xfId="15" applyFont="1" applyAlignment="1">
      <alignment vertical="center"/>
    </xf>
    <xf numFmtId="0" fontId="5" fillId="0" borderId="0" xfId="15" applyFont="1" applyFill="1" applyAlignment="1">
      <alignment vertical="center"/>
    </xf>
    <xf numFmtId="0" fontId="5" fillId="0" borderId="0" xfId="15" applyFont="1" applyFill="1" applyAlignment="1">
      <alignment horizontal="left" vertical="center"/>
    </xf>
    <xf numFmtId="0" fontId="32" fillId="0" borderId="0" xfId="15" applyFont="1" applyFill="1" applyAlignment="1">
      <alignment vertical="center"/>
    </xf>
    <xf numFmtId="0" fontId="21" fillId="0" borderId="0" xfId="15" applyFont="1"/>
    <xf numFmtId="0" fontId="21" fillId="0" borderId="0" xfId="15" applyFont="1" applyFill="1"/>
    <xf numFmtId="0" fontId="21" fillId="0" borderId="0" xfId="15" applyFont="1" applyFill="1" applyAlignment="1">
      <alignment horizontal="left"/>
    </xf>
    <xf numFmtId="0" fontId="21" fillId="0" borderId="0" xfId="15" applyFont="1" applyFill="1" applyAlignment="1">
      <alignment wrapText="1"/>
    </xf>
    <xf numFmtId="0" fontId="20" fillId="0" borderId="0" xfId="15" applyFont="1" applyFill="1" applyAlignment="1">
      <alignment vertical="center"/>
    </xf>
    <xf numFmtId="0" fontId="33" fillId="0" borderId="0" xfId="15" applyFont="1"/>
    <xf numFmtId="0" fontId="33" fillId="0" borderId="0" xfId="15" applyFont="1" applyBorder="1"/>
    <xf numFmtId="0" fontId="20" fillId="0" borderId="0" xfId="0" applyFont="1"/>
    <xf numFmtId="4" fontId="20" fillId="3" borderId="7" xfId="0" applyNumberFormat="1" applyFont="1" applyFill="1" applyBorder="1" applyAlignment="1">
      <alignment horizontal="center" vertical="center" wrapText="1"/>
    </xf>
    <xf numFmtId="168" fontId="20" fillId="0" borderId="13" xfId="11" applyNumberFormat="1" applyFont="1" applyFill="1" applyBorder="1" applyAlignment="1" applyProtection="1">
      <alignment horizontal="center" vertical="center" wrapText="1"/>
      <protection locked="0"/>
    </xf>
    <xf numFmtId="168" fontId="20" fillId="0" borderId="13" xfId="14" applyNumberFormat="1" applyFont="1" applyFill="1" applyBorder="1" applyAlignment="1" applyProtection="1">
      <alignment horizontal="center" vertical="center" wrapText="1"/>
      <protection locked="0"/>
    </xf>
    <xf numFmtId="168" fontId="20" fillId="0" borderId="7" xfId="0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8" fontId="20" fillId="0" borderId="7" xfId="11" applyNumberFormat="1" applyFont="1" applyFill="1" applyBorder="1" applyAlignment="1" applyProtection="1">
      <alignment horizontal="center" vertical="center" wrapText="1"/>
      <protection locked="0"/>
    </xf>
    <xf numFmtId="168" fontId="20" fillId="0" borderId="13" xfId="0" applyNumberFormat="1" applyFont="1" applyFill="1" applyBorder="1" applyAlignment="1">
      <alignment horizontal="center" vertical="center"/>
    </xf>
    <xf numFmtId="168" fontId="34" fillId="0" borderId="13" xfId="0" applyNumberFormat="1" applyFont="1" applyFill="1" applyBorder="1" applyAlignment="1">
      <alignment horizontal="left" vertical="center" wrapText="1"/>
    </xf>
    <xf numFmtId="170" fontId="20" fillId="0" borderId="13" xfId="14" applyNumberFormat="1" applyFont="1" applyFill="1" applyBorder="1" applyAlignment="1" applyProtection="1">
      <alignment horizontal="center" vertical="center" wrapText="1"/>
      <protection locked="0"/>
    </xf>
    <xf numFmtId="9" fontId="20" fillId="0" borderId="13" xfId="14" applyFont="1" applyFill="1" applyBorder="1" applyAlignment="1" applyProtection="1">
      <alignment horizontal="center" vertical="center" wrapText="1"/>
      <protection locked="0"/>
    </xf>
    <xf numFmtId="9" fontId="20" fillId="0" borderId="27" xfId="14" applyFont="1" applyFill="1" applyBorder="1" applyAlignment="1" applyProtection="1">
      <alignment horizontal="center" vertical="center" wrapText="1"/>
      <protection locked="0"/>
    </xf>
    <xf numFmtId="168" fontId="20" fillId="0" borderId="13" xfId="0" applyNumberFormat="1" applyFont="1" applyFill="1" applyBorder="1" applyAlignment="1">
      <alignment horizontal="center" vertical="center" wrapText="1"/>
    </xf>
    <xf numFmtId="8" fontId="20" fillId="0" borderId="13" xfId="0" applyNumberFormat="1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/>
    </xf>
    <xf numFmtId="168" fontId="20" fillId="0" borderId="13" xfId="14" applyNumberFormat="1" applyFont="1" applyFill="1" applyBorder="1" applyAlignment="1" applyProtection="1">
      <alignment horizontal="left" vertical="center" wrapText="1"/>
      <protection locked="0"/>
    </xf>
    <xf numFmtId="168" fontId="20" fillId="0" borderId="27" xfId="14" applyNumberFormat="1" applyFont="1" applyFill="1" applyBorder="1" applyAlignment="1" applyProtection="1">
      <alignment horizontal="center" vertical="center" wrapText="1"/>
      <protection locked="0"/>
    </xf>
    <xf numFmtId="9" fontId="20" fillId="0" borderId="7" xfId="14" applyFont="1" applyFill="1" applyBorder="1" applyAlignment="1" applyProtection="1">
      <alignment horizontal="center" vertical="center" wrapText="1"/>
      <protection locked="0"/>
    </xf>
    <xf numFmtId="168" fontId="25" fillId="0" borderId="13" xfId="14" applyNumberFormat="1" applyFont="1" applyFill="1" applyBorder="1" applyAlignment="1" applyProtection="1">
      <alignment horizontal="center" vertical="center" wrapText="1"/>
      <protection locked="0"/>
    </xf>
    <xf numFmtId="0" fontId="20" fillId="0" borderId="12" xfId="0" applyFont="1" applyFill="1" applyBorder="1" applyAlignment="1">
      <alignment horizontal="center" vertical="center"/>
    </xf>
    <xf numFmtId="0" fontId="20" fillId="0" borderId="0" xfId="0" applyFont="1" applyFill="1"/>
    <xf numFmtId="0" fontId="25" fillId="3" borderId="13" xfId="0" applyFont="1" applyFill="1" applyBorder="1" applyAlignment="1">
      <alignment horizontal="center" vertical="center"/>
    </xf>
    <xf numFmtId="0" fontId="20" fillId="3" borderId="7" xfId="0" applyFont="1" applyFill="1" applyBorder="1" applyAlignment="1" applyProtection="1">
      <alignment vertical="center" wrapText="1"/>
    </xf>
    <xf numFmtId="0" fontId="20" fillId="3" borderId="7" xfId="0" applyFont="1" applyFill="1" applyBorder="1" applyAlignment="1">
      <alignment horizontal="left" vertical="center" wrapText="1"/>
    </xf>
    <xf numFmtId="4" fontId="22" fillId="3" borderId="7" xfId="11" applyNumberFormat="1" applyFont="1" applyFill="1" applyBorder="1" applyAlignment="1">
      <alignment horizontal="center" vertical="center"/>
    </xf>
    <xf numFmtId="168" fontId="22" fillId="3" borderId="13" xfId="13" applyNumberFormat="1" applyFont="1" applyFill="1" applyBorder="1" applyAlignment="1" applyProtection="1">
      <alignment horizontal="center" vertical="center" wrapText="1"/>
      <protection locked="0"/>
    </xf>
    <xf numFmtId="0" fontId="20" fillId="3" borderId="7" xfId="15" applyFont="1" applyFill="1" applyBorder="1" applyAlignment="1">
      <alignment horizontal="center" vertical="center" wrapText="1"/>
    </xf>
    <xf numFmtId="0" fontId="20" fillId="3" borderId="25" xfId="0" applyFont="1" applyFill="1" applyBorder="1" applyAlignment="1" applyProtection="1">
      <alignment vertical="center" wrapText="1"/>
    </xf>
    <xf numFmtId="0" fontId="25" fillId="3" borderId="7" xfId="0" applyFont="1" applyFill="1" applyBorder="1" applyAlignment="1">
      <alignment horizontal="left" vertical="center" wrapText="1"/>
    </xf>
    <xf numFmtId="168" fontId="20" fillId="3" borderId="7" xfId="0" applyNumberFormat="1" applyFont="1" applyFill="1" applyBorder="1" applyAlignment="1">
      <alignment horizontal="center" vertical="center" wrapText="1"/>
    </xf>
    <xf numFmtId="168" fontId="20" fillId="3" borderId="13" xfId="14" applyNumberFormat="1" applyFont="1" applyFill="1" applyBorder="1" applyAlignment="1" applyProtection="1">
      <alignment horizontal="center" vertical="center" wrapText="1"/>
      <protection locked="0"/>
    </xf>
    <xf numFmtId="15" fontId="3" fillId="0" borderId="0" xfId="0" applyNumberFormat="1" applyFont="1" applyFill="1" applyAlignment="1">
      <alignment horizontal="center"/>
    </xf>
    <xf numFmtId="4" fontId="35" fillId="0" borderId="7" xfId="11" applyNumberFormat="1" applyFont="1" applyFill="1" applyBorder="1" applyAlignment="1">
      <alignment horizontal="center" vertical="center" wrapText="1"/>
    </xf>
    <xf numFmtId="4" fontId="21" fillId="3" borderId="0" xfId="0" applyNumberFormat="1" applyFont="1" applyFill="1" applyBorder="1" applyAlignment="1">
      <alignment horizontal="center" vertical="center" wrapText="1"/>
    </xf>
    <xf numFmtId="4" fontId="27" fillId="3" borderId="7" xfId="11" applyNumberFormat="1" applyFont="1" applyFill="1" applyBorder="1" applyAlignment="1">
      <alignment horizontal="center" vertical="center"/>
    </xf>
    <xf numFmtId="168" fontId="20" fillId="3" borderId="13" xfId="0" applyNumberFormat="1" applyFont="1" applyFill="1" applyBorder="1" applyAlignment="1">
      <alignment horizontal="center" vertical="center" wrapText="1"/>
    </xf>
    <xf numFmtId="8" fontId="20" fillId="3" borderId="13" xfId="0" applyNumberFormat="1" applyFont="1" applyFill="1" applyBorder="1" applyAlignment="1">
      <alignment horizontal="center" vertical="center" wrapText="1"/>
    </xf>
    <xf numFmtId="9" fontId="20" fillId="3" borderId="13" xfId="0" applyNumberFormat="1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168" fontId="20" fillId="3" borderId="13" xfId="0" applyNumberFormat="1" applyFont="1" applyFill="1" applyBorder="1" applyAlignment="1">
      <alignment horizontal="center" vertical="center"/>
    </xf>
    <xf numFmtId="168" fontId="22" fillId="3" borderId="7" xfId="13" applyNumberFormat="1" applyFont="1" applyFill="1" applyBorder="1" applyAlignment="1" applyProtection="1">
      <alignment horizontal="center" vertical="center" wrapText="1"/>
      <protection locked="0"/>
    </xf>
    <xf numFmtId="4" fontId="22" fillId="3" borderId="13" xfId="0" applyNumberFormat="1" applyFont="1" applyFill="1" applyBorder="1" applyAlignment="1" applyProtection="1">
      <alignment horizontal="center" vertical="center" wrapText="1"/>
      <protection locked="0"/>
    </xf>
    <xf numFmtId="168" fontId="25" fillId="3" borderId="13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left" vertical="center" wrapText="1"/>
    </xf>
    <xf numFmtId="0" fontId="20" fillId="3" borderId="13" xfId="15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vertical="center" wrapText="1"/>
    </xf>
    <xf numFmtId="168" fontId="20" fillId="3" borderId="13" xfId="11" applyNumberFormat="1" applyFont="1" applyFill="1" applyBorder="1" applyAlignment="1" applyProtection="1">
      <alignment horizontal="center" vertical="center" wrapText="1"/>
      <protection locked="0"/>
    </xf>
    <xf numFmtId="4" fontId="22" fillId="3" borderId="13" xfId="11" applyNumberFormat="1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left" vertical="center" wrapText="1"/>
    </xf>
    <xf numFmtId="169" fontId="22" fillId="3" borderId="7" xfId="16" applyFont="1" applyFill="1" applyBorder="1" applyAlignment="1">
      <alignment horizontal="right" vertical="center"/>
    </xf>
    <xf numFmtId="168" fontId="20" fillId="3" borderId="12" xfId="11" applyNumberFormat="1" applyFont="1" applyFill="1" applyBorder="1" applyAlignment="1" applyProtection="1">
      <alignment horizontal="center" vertical="center" wrapText="1"/>
      <protection locked="0"/>
    </xf>
    <xf numFmtId="0" fontId="32" fillId="6" borderId="7" xfId="15" applyFont="1" applyFill="1" applyBorder="1" applyAlignment="1">
      <alignment horizontal="center" vertical="center" wrapText="1"/>
    </xf>
    <xf numFmtId="0" fontId="20" fillId="7" borderId="7" xfId="15" applyFont="1" applyFill="1" applyBorder="1" applyAlignment="1">
      <alignment horizontal="center" vertical="center" wrapText="1"/>
    </xf>
    <xf numFmtId="0" fontId="20" fillId="7" borderId="7" xfId="0" applyFont="1" applyFill="1" applyBorder="1" applyAlignment="1" applyProtection="1">
      <alignment vertical="center" wrapText="1"/>
    </xf>
    <xf numFmtId="0" fontId="25" fillId="7" borderId="7" xfId="0" applyFont="1" applyFill="1" applyBorder="1" applyAlignment="1">
      <alignment horizontal="left" vertical="center" wrapText="1"/>
    </xf>
    <xf numFmtId="4" fontId="22" fillId="7" borderId="7" xfId="11" applyNumberFormat="1" applyFont="1" applyFill="1" applyBorder="1" applyAlignment="1">
      <alignment horizontal="center" vertical="center"/>
    </xf>
    <xf numFmtId="168" fontId="22" fillId="7" borderId="13" xfId="13" applyNumberFormat="1" applyFont="1" applyFill="1" applyBorder="1" applyAlignment="1" applyProtection="1">
      <alignment horizontal="center" vertical="center" wrapText="1"/>
      <protection locked="0"/>
    </xf>
    <xf numFmtId="168" fontId="20" fillId="7" borderId="13" xfId="14" applyNumberFormat="1" applyFont="1" applyFill="1" applyBorder="1" applyAlignment="1" applyProtection="1">
      <alignment horizontal="center" vertical="center" wrapText="1"/>
      <protection locked="0"/>
    </xf>
    <xf numFmtId="168" fontId="20" fillId="7" borderId="13" xfId="14" applyNumberFormat="1" applyFont="1" applyFill="1" applyBorder="1" applyAlignment="1" applyProtection="1">
      <alignment horizontal="left" vertical="center" wrapText="1"/>
      <protection locked="0"/>
    </xf>
    <xf numFmtId="0" fontId="9" fillId="2" borderId="16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left"/>
    </xf>
    <xf numFmtId="0" fontId="8" fillId="8" borderId="31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1" fontId="11" fillId="9" borderId="11" xfId="0" applyNumberFormat="1" applyFont="1" applyFill="1" applyBorder="1" applyAlignment="1">
      <alignment horizontal="center"/>
    </xf>
    <xf numFmtId="0" fontId="0" fillId="9" borderId="7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1" fontId="11" fillId="9" borderId="20" xfId="0" applyNumberFormat="1" applyFont="1" applyFill="1" applyBorder="1" applyAlignment="1">
      <alignment horizontal="center"/>
    </xf>
    <xf numFmtId="0" fontId="0" fillId="9" borderId="10" xfId="0" applyFill="1" applyBorder="1" applyAlignment="1">
      <alignment horizontal="center" vertical="center"/>
    </xf>
  </cellXfs>
  <cellStyles count="30">
    <cellStyle name="_x000b_À_x000d__x0014__x0016_À_x0018__x001a_À_x001d_" xfId="18"/>
    <cellStyle name="Estilo 1" xfId="19"/>
    <cellStyle name="Euro" xfId="1"/>
    <cellStyle name="Excel Built-in Normal" xfId="2"/>
    <cellStyle name="Millares" xfId="11" builtinId="3"/>
    <cellStyle name="Millares 2" xfId="3"/>
    <cellStyle name="Millares 2 2" xfId="16"/>
    <cellStyle name="Millares 3" xfId="4"/>
    <cellStyle name="Millares 4" xfId="5"/>
    <cellStyle name="Millares 5" xfId="20"/>
    <cellStyle name="Millares 6" xfId="21"/>
    <cellStyle name="Moneda" xfId="13" builtinId="4"/>
    <cellStyle name="Moneda 2" xfId="6"/>
    <cellStyle name="Moneda 3" xfId="7"/>
    <cellStyle name="Normal" xfId="0" builtinId="0"/>
    <cellStyle name="Normal 2" xfId="8"/>
    <cellStyle name="Normal 2 2" xfId="15"/>
    <cellStyle name="Normal 3" xfId="12"/>
    <cellStyle name="Normal 4" xfId="22"/>
    <cellStyle name="Normal 5" xfId="23"/>
    <cellStyle name="Normal 6" xfId="24"/>
    <cellStyle name="Normal 7" xfId="25"/>
    <cellStyle name="Normal 8" xfId="26"/>
    <cellStyle name="Normal_Proyeccion_2004_con_renta_2003" xfId="17"/>
    <cellStyle name="Notas 2" xfId="27"/>
    <cellStyle name="Porcentaje" xfId="14" builtinId="5"/>
    <cellStyle name="Porcentaje 2" xfId="9"/>
    <cellStyle name="Porcentaje 3" xfId="10"/>
    <cellStyle name="Porcentual 2" xfId="28"/>
    <cellStyle name="Porcentual 3" xfId="29"/>
  </cellStyles>
  <dxfs count="0"/>
  <tableStyles count="0" defaultTableStyle="TableStyleMedium2" defaultPivotStyle="PivotStyleLight16"/>
  <colors>
    <mruColors>
      <color rgb="FFFFCCFF"/>
      <color rgb="FFFF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298507</xdr:colOff>
      <xdr:row>2</xdr:row>
      <xdr:rowOff>142875</xdr:rowOff>
    </xdr:from>
    <xdr:to>
      <xdr:col>1</xdr:col>
      <xdr:colOff>1247775</xdr:colOff>
      <xdr:row>8</xdr:row>
      <xdr:rowOff>0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4757" y="466725"/>
          <a:ext cx="949268" cy="8286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48683</xdr:colOff>
      <xdr:row>0</xdr:row>
      <xdr:rowOff>76200</xdr:rowOff>
    </xdr:from>
    <xdr:ext cx="638175" cy="730249"/>
    <xdr:pic>
      <xdr:nvPicPr>
        <xdr:cNvPr id="2" name="2 Imagen" descr="imss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733" y="76200"/>
          <a:ext cx="638175" cy="730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2"/>
  <sheetViews>
    <sheetView tabSelected="1" topLeftCell="A4" zoomScaleNormal="100" workbookViewId="0">
      <pane xSplit="2" ySplit="9" topLeftCell="C40" activePane="bottomRight" state="frozen"/>
      <selection activeCell="A4" sqref="A4"/>
      <selection pane="topRight" activeCell="C4" sqref="C4"/>
      <selection pane="bottomLeft" activeCell="A16" sqref="A16"/>
      <selection pane="bottomRight" activeCell="Q54" sqref="Q54"/>
    </sheetView>
  </sheetViews>
  <sheetFormatPr baseColWidth="10" defaultRowHeight="12.75" customHeight="1" x14ac:dyDescent="0.2"/>
  <cols>
    <col min="1" max="1" width="7.140625" style="16" bestFit="1" customWidth="1"/>
    <col min="2" max="2" width="24.7109375" style="16" customWidth="1"/>
    <col min="3" max="3" width="16.28515625" style="16" customWidth="1"/>
    <col min="4" max="5" width="14" style="16" customWidth="1"/>
    <col min="6" max="6" width="14" customWidth="1"/>
    <col min="7" max="7" width="13.28515625" hidden="1" customWidth="1"/>
    <col min="8" max="9" width="4.42578125" hidden="1" customWidth="1"/>
    <col min="10" max="11" width="18" hidden="1" customWidth="1"/>
    <col min="12" max="12" width="18.140625" hidden="1" customWidth="1"/>
    <col min="13" max="13" width="16.85546875" hidden="1" customWidth="1"/>
    <col min="14" max="14" width="13.5703125" hidden="1" customWidth="1"/>
    <col min="15" max="16" width="10.85546875" hidden="1" customWidth="1"/>
  </cols>
  <sheetData>
    <row r="1" spans="1:16" ht="12.75" customHeight="1" x14ac:dyDescent="0.2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2.75" customHeight="1" x14ac:dyDescent="0.25">
      <c r="A2" s="1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2.75" customHeight="1" x14ac:dyDescent="0.25">
      <c r="A3" s="1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ht="12.75" customHeight="1" x14ac:dyDescent="0.25">
      <c r="A4" s="1"/>
      <c r="B4" s="3"/>
      <c r="C4" s="3" t="s">
        <v>0</v>
      </c>
      <c r="D4" s="3"/>
      <c r="E4" s="3"/>
      <c r="F4" s="4"/>
      <c r="G4" s="4"/>
      <c r="H4" s="4"/>
      <c r="I4" s="4"/>
      <c r="J4" s="3" t="s">
        <v>0</v>
      </c>
      <c r="K4" s="4"/>
      <c r="L4" s="4"/>
      <c r="M4" s="4"/>
      <c r="N4" s="4"/>
      <c r="O4" s="4"/>
    </row>
    <row r="5" spans="1:16" ht="12.75" customHeight="1" x14ac:dyDescent="0.25">
      <c r="A5" s="1"/>
      <c r="B5" s="3"/>
      <c r="C5" s="3" t="s">
        <v>1</v>
      </c>
      <c r="D5" s="3"/>
      <c r="E5" s="3"/>
      <c r="F5" s="4"/>
      <c r="G5" s="4"/>
      <c r="H5" s="4"/>
      <c r="I5" s="4"/>
      <c r="J5" s="3" t="s">
        <v>1</v>
      </c>
      <c r="K5" s="4"/>
      <c r="L5" s="4"/>
      <c r="M5" s="4"/>
      <c r="N5" s="4"/>
      <c r="O5" s="4"/>
    </row>
    <row r="6" spans="1:16" ht="12.75" customHeight="1" x14ac:dyDescent="0.25">
      <c r="A6" s="1"/>
      <c r="B6" s="3"/>
      <c r="C6" s="3" t="s">
        <v>2</v>
      </c>
      <c r="D6" s="3"/>
      <c r="E6" s="3"/>
      <c r="F6" s="4"/>
      <c r="G6" s="4"/>
      <c r="H6" s="4"/>
      <c r="I6" s="4"/>
      <c r="J6" s="3" t="s">
        <v>2</v>
      </c>
      <c r="K6" s="4"/>
      <c r="L6" s="4"/>
      <c r="M6" s="4"/>
      <c r="N6" s="4"/>
      <c r="O6" s="4"/>
    </row>
    <row r="7" spans="1:16" ht="12.75" customHeight="1" x14ac:dyDescent="0.25">
      <c r="A7" s="1"/>
      <c r="B7" s="3"/>
      <c r="C7" s="3" t="s">
        <v>53</v>
      </c>
      <c r="D7" s="3"/>
      <c r="E7" s="3"/>
      <c r="F7" s="4"/>
      <c r="G7" s="4"/>
      <c r="H7" s="4"/>
      <c r="I7" s="4"/>
      <c r="J7" s="3" t="s">
        <v>53</v>
      </c>
      <c r="K7" s="4"/>
      <c r="L7" s="4"/>
      <c r="M7" s="4"/>
      <c r="N7" s="4"/>
      <c r="O7" s="4"/>
    </row>
    <row r="8" spans="1:16" ht="12.75" customHeight="1" x14ac:dyDescent="0.3">
      <c r="A8" s="1"/>
      <c r="B8" s="1"/>
      <c r="C8" s="3" t="s">
        <v>543</v>
      </c>
      <c r="D8" s="3"/>
      <c r="E8" s="3"/>
      <c r="F8" s="5"/>
      <c r="G8" s="5"/>
      <c r="H8" s="5"/>
      <c r="I8" s="5"/>
      <c r="J8" s="3" t="s">
        <v>52</v>
      </c>
      <c r="K8" s="5"/>
      <c r="L8" s="5"/>
      <c r="M8" s="5"/>
      <c r="N8" s="5"/>
      <c r="O8" s="5"/>
    </row>
    <row r="9" spans="1:16" ht="15" customHeight="1" thickBot="1" x14ac:dyDescent="0.35">
      <c r="A9" s="1"/>
      <c r="B9" s="167"/>
      <c r="C9" s="6"/>
      <c r="G9" s="5"/>
      <c r="H9" s="5"/>
      <c r="I9" s="5"/>
      <c r="J9" s="5"/>
      <c r="K9" s="5"/>
      <c r="L9" s="5"/>
      <c r="M9" s="5"/>
      <c r="N9" s="5"/>
      <c r="O9" s="5"/>
    </row>
    <row r="10" spans="1:16" ht="65.25" thickTop="1" thickBot="1" x14ac:dyDescent="0.25">
      <c r="A10" s="199" t="s">
        <v>3</v>
      </c>
      <c r="B10" s="200" t="s">
        <v>4</v>
      </c>
      <c r="C10" s="201" t="s">
        <v>604</v>
      </c>
      <c r="D10" s="200" t="s">
        <v>601</v>
      </c>
      <c r="E10" s="201" t="s">
        <v>602</v>
      </c>
      <c r="F10" s="200" t="s">
        <v>603</v>
      </c>
      <c r="G10" s="196"/>
      <c r="H10" s="29"/>
      <c r="I10" s="35"/>
      <c r="J10" s="202" t="s">
        <v>54</v>
      </c>
      <c r="K10" s="205" t="s">
        <v>47</v>
      </c>
      <c r="L10" s="206"/>
      <c r="M10" s="207"/>
      <c r="N10" s="202" t="s">
        <v>45</v>
      </c>
      <c r="O10" s="202" t="s">
        <v>46</v>
      </c>
      <c r="P10" s="202" t="s">
        <v>51</v>
      </c>
    </row>
    <row r="11" spans="1:16" ht="12.75" customHeight="1" thickBot="1" x14ac:dyDescent="0.3">
      <c r="A11" s="197">
        <v>1</v>
      </c>
      <c r="B11" s="198" t="s">
        <v>5</v>
      </c>
      <c r="C11" s="26">
        <v>5</v>
      </c>
      <c r="D11" s="38">
        <v>1</v>
      </c>
      <c r="E11" s="38">
        <v>4</v>
      </c>
      <c r="F11" s="38"/>
      <c r="G11" s="24"/>
      <c r="H11" s="30"/>
      <c r="I11" s="36"/>
      <c r="J11" s="203"/>
      <c r="K11" s="208"/>
      <c r="L11" s="209"/>
      <c r="M11" s="210"/>
      <c r="N11" s="203"/>
      <c r="O11" s="203"/>
      <c r="P11" s="203"/>
    </row>
    <row r="12" spans="1:16" ht="17.25" thickTop="1" thickBot="1" x14ac:dyDescent="0.3">
      <c r="A12" s="8">
        <v>2</v>
      </c>
      <c r="B12" s="9" t="s">
        <v>6</v>
      </c>
      <c r="C12" s="34">
        <v>3</v>
      </c>
      <c r="D12" s="40"/>
      <c r="E12" s="38">
        <v>3</v>
      </c>
      <c r="F12" s="40"/>
      <c r="G12" s="28"/>
      <c r="H12" s="31"/>
      <c r="I12" s="37"/>
      <c r="J12" s="211"/>
      <c r="K12" s="17" t="s">
        <v>48</v>
      </c>
      <c r="L12" s="17" t="s">
        <v>49</v>
      </c>
      <c r="M12" s="17" t="s">
        <v>50</v>
      </c>
      <c r="N12" s="204"/>
      <c r="O12" s="204"/>
      <c r="P12" s="204"/>
    </row>
    <row r="13" spans="1:16" ht="15" customHeight="1" thickTop="1" x14ac:dyDescent="0.25">
      <c r="A13" s="8">
        <v>3</v>
      </c>
      <c r="B13" s="9" t="s">
        <v>7</v>
      </c>
      <c r="C13" s="25">
        <v>5</v>
      </c>
      <c r="D13" s="40">
        <v>5</v>
      </c>
      <c r="E13" s="38"/>
      <c r="F13" s="40"/>
      <c r="G13" s="39" t="e">
        <f>+#REF!-#REF!</f>
        <v>#REF!</v>
      </c>
      <c r="H13" s="39" t="e">
        <f>+#REF!-(SUM(D11:F11))</f>
        <v>#REF!</v>
      </c>
      <c r="I13" s="39" t="e">
        <f>#REF!-#REF!</f>
        <v>#REF!</v>
      </c>
      <c r="J13" s="27"/>
      <c r="K13" s="7"/>
      <c r="L13" s="7"/>
      <c r="M13" s="7"/>
      <c r="N13" s="18"/>
      <c r="O13" s="18"/>
      <c r="P13" s="7"/>
    </row>
    <row r="14" spans="1:16" ht="15" customHeight="1" x14ac:dyDescent="0.25">
      <c r="A14" s="8">
        <v>4</v>
      </c>
      <c r="B14" s="9" t="s">
        <v>8</v>
      </c>
      <c r="C14" s="25">
        <v>1</v>
      </c>
      <c r="D14" s="40">
        <v>1</v>
      </c>
      <c r="E14" s="38"/>
      <c r="F14" s="40"/>
      <c r="G14" s="39" t="e">
        <f>+#REF!-#REF!</f>
        <v>#REF!</v>
      </c>
      <c r="H14" s="39" t="e">
        <f>+#REF!-(SUM(D12:F12))</f>
        <v>#REF!</v>
      </c>
      <c r="I14" s="39" t="e">
        <f>#REF!-#REF!</f>
        <v>#REF!</v>
      </c>
      <c r="J14" s="22"/>
      <c r="K14" s="7"/>
      <c r="L14" s="7"/>
      <c r="M14" s="7"/>
      <c r="N14" s="18"/>
      <c r="O14" s="18"/>
      <c r="P14" s="7"/>
    </row>
    <row r="15" spans="1:16" ht="15" customHeight="1" x14ac:dyDescent="0.25">
      <c r="A15" s="8">
        <v>5</v>
      </c>
      <c r="B15" s="9" t="s">
        <v>9</v>
      </c>
      <c r="C15" s="25">
        <v>10</v>
      </c>
      <c r="D15" s="40">
        <v>8</v>
      </c>
      <c r="E15" s="38">
        <v>2</v>
      </c>
      <c r="F15" s="40"/>
      <c r="G15" s="39" t="e">
        <f>+#REF!-#REF!</f>
        <v>#REF!</v>
      </c>
      <c r="H15" s="39" t="e">
        <f>+#REF!-(SUM(D13:F13))</f>
        <v>#REF!</v>
      </c>
      <c r="I15" s="39" t="e">
        <f>#REF!-#REF!</f>
        <v>#REF!</v>
      </c>
      <c r="J15" s="22"/>
      <c r="K15" s="7"/>
      <c r="L15" s="7"/>
      <c r="M15" s="7"/>
      <c r="N15" s="18"/>
      <c r="O15" s="18"/>
      <c r="P15" s="7"/>
    </row>
    <row r="16" spans="1:16" ht="15" customHeight="1" x14ac:dyDescent="0.25">
      <c r="A16" s="8">
        <v>6</v>
      </c>
      <c r="B16" s="9" t="s">
        <v>10</v>
      </c>
      <c r="C16" s="25">
        <v>4</v>
      </c>
      <c r="D16" s="41">
        <v>4</v>
      </c>
      <c r="E16" s="38"/>
      <c r="F16" s="40"/>
      <c r="G16" s="39" t="e">
        <f>+#REF!-#REF!</f>
        <v>#REF!</v>
      </c>
      <c r="H16" s="39" t="e">
        <f>+#REF!-(SUM(D14:F14))</f>
        <v>#REF!</v>
      </c>
      <c r="I16" s="39" t="e">
        <f>#REF!-#REF!</f>
        <v>#REF!</v>
      </c>
      <c r="J16" s="22"/>
      <c r="K16" s="7"/>
      <c r="L16" s="7"/>
      <c r="M16" s="7"/>
      <c r="N16" s="18"/>
      <c r="O16" s="18"/>
      <c r="P16" s="7"/>
    </row>
    <row r="17" spans="1:16" ht="15" customHeight="1" x14ac:dyDescent="0.25">
      <c r="A17" s="8">
        <v>7</v>
      </c>
      <c r="B17" s="9" t="s">
        <v>11</v>
      </c>
      <c r="C17" s="25">
        <v>7</v>
      </c>
      <c r="D17" s="40">
        <v>6</v>
      </c>
      <c r="E17" s="38"/>
      <c r="F17" s="40">
        <v>1</v>
      </c>
      <c r="G17" s="39" t="e">
        <f>+#REF!-#REF!</f>
        <v>#REF!</v>
      </c>
      <c r="H17" s="39" t="e">
        <f>+#REF!-(SUM(D15:F15))</f>
        <v>#REF!</v>
      </c>
      <c r="I17" s="39" t="e">
        <f>#REF!-#REF!</f>
        <v>#REF!</v>
      </c>
      <c r="J17" s="22"/>
      <c r="K17" s="7"/>
      <c r="L17" s="7"/>
      <c r="M17" s="7"/>
      <c r="N17" s="18"/>
      <c r="O17" s="18"/>
      <c r="P17" s="7"/>
    </row>
    <row r="18" spans="1:16" ht="15" customHeight="1" x14ac:dyDescent="0.25">
      <c r="A18" s="8">
        <v>8</v>
      </c>
      <c r="B18" s="9" t="s">
        <v>12</v>
      </c>
      <c r="C18" s="25">
        <v>17</v>
      </c>
      <c r="D18" s="40">
        <v>1</v>
      </c>
      <c r="E18" s="38">
        <v>9</v>
      </c>
      <c r="F18" s="40">
        <v>7</v>
      </c>
      <c r="G18" s="39" t="e">
        <f>+#REF!-#REF!</f>
        <v>#REF!</v>
      </c>
      <c r="H18" s="39" t="e">
        <f>+#REF!-(SUM(D16:F16))</f>
        <v>#REF!</v>
      </c>
      <c r="I18" s="39" t="e">
        <f>#REF!-#REF!</f>
        <v>#REF!</v>
      </c>
      <c r="J18" s="22"/>
      <c r="K18" s="7"/>
      <c r="L18" s="7"/>
      <c r="M18" s="7"/>
      <c r="N18" s="18"/>
      <c r="O18" s="18"/>
      <c r="P18" s="7"/>
    </row>
    <row r="19" spans="1:16" ht="15" customHeight="1" x14ac:dyDescent="0.25">
      <c r="A19" s="8">
        <v>9</v>
      </c>
      <c r="B19" s="9" t="s">
        <v>13</v>
      </c>
      <c r="C19" s="25">
        <v>5</v>
      </c>
      <c r="D19" s="40">
        <v>5</v>
      </c>
      <c r="E19" s="38"/>
      <c r="F19" s="40"/>
      <c r="G19" s="39" t="e">
        <f>+#REF!-#REF!</f>
        <v>#REF!</v>
      </c>
      <c r="H19" s="39" t="e">
        <f>+#REF!-(SUM(D17:F17))</f>
        <v>#REF!</v>
      </c>
      <c r="I19" s="39" t="e">
        <f>#REF!-#REF!</f>
        <v>#REF!</v>
      </c>
      <c r="J19" s="22"/>
      <c r="K19" s="7"/>
      <c r="L19" s="7"/>
      <c r="M19" s="7"/>
      <c r="N19" s="18"/>
      <c r="O19" s="18"/>
      <c r="P19" s="7"/>
    </row>
    <row r="20" spans="1:16" ht="15" customHeight="1" x14ac:dyDescent="0.25">
      <c r="A20" s="8">
        <v>10</v>
      </c>
      <c r="B20" s="9" t="s">
        <v>14</v>
      </c>
      <c r="C20" s="25">
        <v>14</v>
      </c>
      <c r="D20" s="40">
        <v>6</v>
      </c>
      <c r="E20" s="38">
        <v>8</v>
      </c>
      <c r="F20" s="40"/>
      <c r="G20" s="39" t="e">
        <f>+#REF!-#REF!</f>
        <v>#REF!</v>
      </c>
      <c r="H20" s="39" t="e">
        <f>+#REF!-(SUM(D18:F18))</f>
        <v>#REF!</v>
      </c>
      <c r="I20" s="39" t="e">
        <f>#REF!-#REF!</f>
        <v>#REF!</v>
      </c>
      <c r="J20" s="22"/>
      <c r="K20" s="7"/>
      <c r="L20" s="7"/>
      <c r="M20" s="7"/>
      <c r="N20" s="18"/>
      <c r="O20" s="18"/>
      <c r="P20" s="7"/>
    </row>
    <row r="21" spans="1:16" ht="15" customHeight="1" x14ac:dyDescent="0.25">
      <c r="A21" s="8">
        <v>11</v>
      </c>
      <c r="B21" s="9" t="s">
        <v>15</v>
      </c>
      <c r="C21" s="25">
        <v>9</v>
      </c>
      <c r="D21" s="40">
        <v>7</v>
      </c>
      <c r="E21" s="38"/>
      <c r="F21" s="40">
        <v>2</v>
      </c>
      <c r="G21" s="39" t="e">
        <f>+#REF!-#REF!</f>
        <v>#REF!</v>
      </c>
      <c r="H21" s="39" t="e">
        <f>+#REF!-(SUM(D19:F19))</f>
        <v>#REF!</v>
      </c>
      <c r="I21" s="39" t="e">
        <f>#REF!-#REF!</f>
        <v>#REF!</v>
      </c>
      <c r="J21" s="22"/>
      <c r="K21" s="7"/>
      <c r="L21" s="7"/>
      <c r="M21" s="7"/>
      <c r="N21" s="18"/>
      <c r="O21" s="18"/>
      <c r="P21" s="7"/>
    </row>
    <row r="22" spans="1:16" ht="15" customHeight="1" x14ac:dyDescent="0.25">
      <c r="A22" s="8">
        <v>12</v>
      </c>
      <c r="B22" s="9" t="s">
        <v>16</v>
      </c>
      <c r="C22" s="25">
        <v>7</v>
      </c>
      <c r="D22" s="40">
        <v>5</v>
      </c>
      <c r="E22" s="38">
        <v>2</v>
      </c>
      <c r="F22" s="40"/>
      <c r="G22" s="39" t="e">
        <f>+#REF!-#REF!</f>
        <v>#REF!</v>
      </c>
      <c r="H22" s="39" t="e">
        <f>+#REF!-(SUM(D20:F20))</f>
        <v>#REF!</v>
      </c>
      <c r="I22" s="39" t="e">
        <f>#REF!-#REF!</f>
        <v>#REF!</v>
      </c>
      <c r="J22" s="22"/>
      <c r="K22" s="7"/>
      <c r="L22" s="7"/>
      <c r="M22" s="7"/>
      <c r="N22" s="18"/>
      <c r="O22" s="18"/>
      <c r="P22" s="7"/>
    </row>
    <row r="23" spans="1:16" ht="15" customHeight="1" x14ac:dyDescent="0.25">
      <c r="A23" s="8">
        <v>13</v>
      </c>
      <c r="B23" s="9" t="s">
        <v>17</v>
      </c>
      <c r="C23" s="25">
        <v>2</v>
      </c>
      <c r="D23" s="40">
        <v>2</v>
      </c>
      <c r="E23" s="38"/>
      <c r="F23" s="40"/>
      <c r="G23" s="39" t="e">
        <f>+#REF!-#REF!</f>
        <v>#REF!</v>
      </c>
      <c r="H23" s="39" t="e">
        <f>+#REF!-(SUM(D21:F21))</f>
        <v>#REF!</v>
      </c>
      <c r="I23" s="39" t="e">
        <f>#REF!-#REF!</f>
        <v>#REF!</v>
      </c>
      <c r="J23" s="22"/>
      <c r="K23" s="7"/>
      <c r="L23" s="7"/>
      <c r="M23" s="7"/>
      <c r="N23" s="18"/>
      <c r="O23" s="18"/>
      <c r="P23" s="7"/>
    </row>
    <row r="24" spans="1:16" ht="15" customHeight="1" x14ac:dyDescent="0.25">
      <c r="A24" s="8">
        <v>14</v>
      </c>
      <c r="B24" s="9" t="s">
        <v>18</v>
      </c>
      <c r="C24" s="25">
        <v>35</v>
      </c>
      <c r="D24" s="40"/>
      <c r="E24" s="38">
        <v>14</v>
      </c>
      <c r="F24" s="40">
        <v>21</v>
      </c>
      <c r="G24" s="39" t="e">
        <f>+#REF!-#REF!</f>
        <v>#REF!</v>
      </c>
      <c r="H24" s="39" t="e">
        <f>+#REF!-(SUM(D22:F22))</f>
        <v>#REF!</v>
      </c>
      <c r="I24" s="39" t="e">
        <f>#REF!-#REF!</f>
        <v>#REF!</v>
      </c>
      <c r="J24" s="22"/>
      <c r="K24" s="7"/>
      <c r="L24" s="7"/>
      <c r="M24" s="7"/>
      <c r="N24" s="18"/>
      <c r="O24" s="18"/>
      <c r="P24" s="7"/>
    </row>
    <row r="25" spans="1:16" ht="15" customHeight="1" x14ac:dyDescent="0.25">
      <c r="A25" s="8">
        <v>15</v>
      </c>
      <c r="B25" s="9" t="s">
        <v>19</v>
      </c>
      <c r="C25" s="25">
        <v>1</v>
      </c>
      <c r="D25" s="40">
        <v>1</v>
      </c>
      <c r="E25" s="38"/>
      <c r="F25" s="40"/>
      <c r="G25" s="39" t="e">
        <f>+#REF!-#REF!</f>
        <v>#REF!</v>
      </c>
      <c r="H25" s="39" t="e">
        <f>+#REF!-(SUM(D23:F23))</f>
        <v>#REF!</v>
      </c>
      <c r="I25" s="39" t="e">
        <f>#REF!-#REF!</f>
        <v>#REF!</v>
      </c>
      <c r="J25" s="22"/>
      <c r="K25" s="7"/>
      <c r="L25" s="7"/>
      <c r="M25" s="7"/>
      <c r="N25" s="18"/>
      <c r="O25" s="18"/>
      <c r="P25" s="7"/>
    </row>
    <row r="26" spans="1:16" ht="15" customHeight="1" x14ac:dyDescent="0.25">
      <c r="A26" s="8">
        <v>16</v>
      </c>
      <c r="B26" s="9" t="s">
        <v>20</v>
      </c>
      <c r="C26" s="25">
        <v>10</v>
      </c>
      <c r="D26" s="40">
        <v>6</v>
      </c>
      <c r="E26" s="38">
        <v>4</v>
      </c>
      <c r="F26" s="41"/>
      <c r="G26" s="39" t="e">
        <f>+#REF!-#REF!</f>
        <v>#REF!</v>
      </c>
      <c r="H26" s="42" t="e">
        <f>+#REF!-(SUM(D24:F24))</f>
        <v>#REF!</v>
      </c>
      <c r="I26" s="39" t="e">
        <f>#REF!-#REF!</f>
        <v>#REF!</v>
      </c>
      <c r="J26" s="22"/>
      <c r="K26" s="7"/>
      <c r="L26" s="7"/>
      <c r="M26" s="7"/>
      <c r="N26" s="18"/>
      <c r="O26" s="18"/>
      <c r="P26" s="7"/>
    </row>
    <row r="27" spans="1:16" ht="15" customHeight="1" x14ac:dyDescent="0.25">
      <c r="A27" s="8">
        <v>17</v>
      </c>
      <c r="B27" s="9" t="s">
        <v>21</v>
      </c>
      <c r="C27" s="25">
        <v>9</v>
      </c>
      <c r="D27" s="40">
        <v>3</v>
      </c>
      <c r="E27" s="38">
        <v>6</v>
      </c>
      <c r="F27" s="40"/>
      <c r="G27" s="43" t="e">
        <f>+#REF!-#REF!</f>
        <v>#REF!</v>
      </c>
      <c r="H27" s="39" t="e">
        <f>+#REF!-(SUM(D25:F25))</f>
        <v>#REF!</v>
      </c>
      <c r="I27" s="39" t="e">
        <f>#REF!-#REF!</f>
        <v>#REF!</v>
      </c>
      <c r="J27" s="22"/>
      <c r="K27" s="7"/>
      <c r="L27" s="7"/>
      <c r="M27" s="7"/>
      <c r="N27" s="18"/>
      <c r="O27" s="18"/>
      <c r="P27" s="7"/>
    </row>
    <row r="28" spans="1:16" ht="15" customHeight="1" x14ac:dyDescent="0.25">
      <c r="A28" s="8">
        <v>18</v>
      </c>
      <c r="B28" s="9" t="s">
        <v>22</v>
      </c>
      <c r="C28" s="25">
        <v>4</v>
      </c>
      <c r="D28" s="40">
        <v>3</v>
      </c>
      <c r="E28" s="38">
        <v>1</v>
      </c>
      <c r="F28" s="40"/>
      <c r="G28" s="39" t="e">
        <f>+#REF!-#REF!</f>
        <v>#REF!</v>
      </c>
      <c r="H28" s="39" t="e">
        <f>+#REF!-(SUM(D26:F26))</f>
        <v>#REF!</v>
      </c>
      <c r="I28" s="39" t="e">
        <f>#REF!-#REF!</f>
        <v>#REF!</v>
      </c>
      <c r="J28" s="22"/>
      <c r="K28" s="7"/>
      <c r="L28" s="7"/>
      <c r="M28" s="7"/>
      <c r="N28" s="22"/>
      <c r="O28" s="18"/>
      <c r="P28" s="7"/>
    </row>
    <row r="29" spans="1:16" ht="15" customHeight="1" x14ac:dyDescent="0.25">
      <c r="A29" s="8">
        <v>19</v>
      </c>
      <c r="B29" s="9" t="s">
        <v>23</v>
      </c>
      <c r="C29" s="25">
        <v>1</v>
      </c>
      <c r="D29" s="40"/>
      <c r="E29" s="38"/>
      <c r="F29" s="40">
        <v>1</v>
      </c>
      <c r="G29" s="43" t="e">
        <f>+#REF!-#REF!</f>
        <v>#REF!</v>
      </c>
      <c r="H29" s="39" t="e">
        <f>+#REF!-(SUM(D27:F27))</f>
        <v>#REF!</v>
      </c>
      <c r="I29" s="39" t="e">
        <f>#REF!-#REF!</f>
        <v>#REF!</v>
      </c>
      <c r="J29" s="22"/>
      <c r="K29" s="7"/>
      <c r="L29" s="7"/>
      <c r="M29" s="7"/>
      <c r="N29" s="22"/>
      <c r="O29" s="18"/>
      <c r="P29" s="7"/>
    </row>
    <row r="30" spans="1:16" ht="15" customHeight="1" x14ac:dyDescent="0.25">
      <c r="A30" s="8">
        <v>20</v>
      </c>
      <c r="B30" s="9" t="s">
        <v>24</v>
      </c>
      <c r="C30" s="25">
        <v>6</v>
      </c>
      <c r="D30" s="40">
        <v>6</v>
      </c>
      <c r="E30" s="38"/>
      <c r="F30" s="40"/>
      <c r="G30" s="39" t="e">
        <f>+#REF!-#REF!</f>
        <v>#REF!</v>
      </c>
      <c r="H30" s="39" t="e">
        <f>+#REF!-(SUM(D28:F28))</f>
        <v>#REF!</v>
      </c>
      <c r="I30" s="39" t="e">
        <f>#REF!-#REF!</f>
        <v>#REF!</v>
      </c>
      <c r="J30" s="22"/>
      <c r="K30" s="7"/>
      <c r="L30" s="7"/>
      <c r="M30" s="7"/>
      <c r="N30" s="22"/>
      <c r="O30" s="18"/>
      <c r="P30" s="7"/>
    </row>
    <row r="31" spans="1:16" ht="15" customHeight="1" x14ac:dyDescent="0.25">
      <c r="A31" s="8">
        <v>21</v>
      </c>
      <c r="B31" s="9" t="s">
        <v>25</v>
      </c>
      <c r="C31" s="25">
        <v>16</v>
      </c>
      <c r="D31" s="41">
        <v>1</v>
      </c>
      <c r="E31" s="38">
        <v>6</v>
      </c>
      <c r="F31" s="40">
        <v>9</v>
      </c>
      <c r="G31" s="39" t="e">
        <f>+#REF!-#REF!</f>
        <v>#REF!</v>
      </c>
      <c r="H31" s="39" t="e">
        <f>+#REF!-(SUM(D29:F29))</f>
        <v>#REF!</v>
      </c>
      <c r="I31" s="39" t="e">
        <f>#REF!-#REF!</f>
        <v>#REF!</v>
      </c>
      <c r="J31" s="22"/>
      <c r="K31" s="7"/>
      <c r="L31" s="7"/>
      <c r="M31" s="7"/>
      <c r="N31" s="22"/>
      <c r="O31" s="18"/>
      <c r="P31" s="7"/>
    </row>
    <row r="32" spans="1:16" ht="15" customHeight="1" x14ac:dyDescent="0.25">
      <c r="A32" s="8">
        <v>22</v>
      </c>
      <c r="B32" s="9" t="s">
        <v>26</v>
      </c>
      <c r="C32" s="25">
        <v>10</v>
      </c>
      <c r="D32" s="40">
        <v>7</v>
      </c>
      <c r="E32" s="38">
        <v>3</v>
      </c>
      <c r="F32" s="40"/>
      <c r="G32" s="39" t="e">
        <f>+#REF!-#REF!</f>
        <v>#REF!</v>
      </c>
      <c r="H32" s="39" t="e">
        <f>+#REF!-(SUM(D30:F30))</f>
        <v>#REF!</v>
      </c>
      <c r="I32" s="39" t="e">
        <f>#REF!-#REF!</f>
        <v>#REF!</v>
      </c>
      <c r="J32" s="22"/>
      <c r="K32" s="7"/>
      <c r="L32" s="7"/>
      <c r="M32" s="7"/>
      <c r="N32" s="22"/>
      <c r="O32" s="18"/>
      <c r="P32" s="7"/>
    </row>
    <row r="33" spans="1:16" ht="15" customHeight="1" x14ac:dyDescent="0.25">
      <c r="A33" s="8">
        <v>23</v>
      </c>
      <c r="B33" s="9" t="s">
        <v>27</v>
      </c>
      <c r="C33" s="25">
        <v>8</v>
      </c>
      <c r="D33" s="40">
        <v>5</v>
      </c>
      <c r="E33" s="38">
        <v>3</v>
      </c>
      <c r="F33" s="40"/>
      <c r="G33" s="39" t="e">
        <f>+#REF!-#REF!</f>
        <v>#REF!</v>
      </c>
      <c r="H33" s="39" t="e">
        <f>+#REF!-(SUM(D31:F31))</f>
        <v>#REF!</v>
      </c>
      <c r="I33" s="39" t="e">
        <f>#REF!-#REF!</f>
        <v>#REF!</v>
      </c>
      <c r="J33" s="22"/>
      <c r="K33" s="7"/>
      <c r="L33" s="7"/>
      <c r="M33" s="7"/>
      <c r="N33" s="22"/>
      <c r="O33" s="18"/>
      <c r="P33" s="7"/>
    </row>
    <row r="34" spans="1:16" ht="15" customHeight="1" x14ac:dyDescent="0.25">
      <c r="A34" s="8">
        <v>24</v>
      </c>
      <c r="B34" s="9" t="s">
        <v>28</v>
      </c>
      <c r="C34" s="25">
        <v>3</v>
      </c>
      <c r="D34" s="40">
        <v>1</v>
      </c>
      <c r="E34" s="38">
        <v>2</v>
      </c>
      <c r="F34" s="40"/>
      <c r="G34" s="39" t="e">
        <f>+#REF!-#REF!</f>
        <v>#REF!</v>
      </c>
      <c r="H34" s="39" t="e">
        <f>+#REF!-(SUM(D32:F32))</f>
        <v>#REF!</v>
      </c>
      <c r="I34" s="39" t="e">
        <f>#REF!-#REF!</f>
        <v>#REF!</v>
      </c>
      <c r="J34" s="22"/>
      <c r="K34" s="7"/>
      <c r="L34" s="7"/>
      <c r="M34" s="7"/>
      <c r="N34" s="22"/>
      <c r="O34" s="18"/>
      <c r="P34" s="7"/>
    </row>
    <row r="35" spans="1:16" ht="15" customHeight="1" x14ac:dyDescent="0.25">
      <c r="A35" s="8">
        <v>25</v>
      </c>
      <c r="B35" s="9" t="s">
        <v>29</v>
      </c>
      <c r="C35" s="25">
        <v>4</v>
      </c>
      <c r="D35" s="40">
        <v>3</v>
      </c>
      <c r="E35" s="38">
        <v>1</v>
      </c>
      <c r="F35" s="40"/>
      <c r="G35" s="39" t="e">
        <f>+#REF!-#REF!</f>
        <v>#REF!</v>
      </c>
      <c r="H35" s="39" t="e">
        <f>+#REF!-(SUM(D33:F33))</f>
        <v>#REF!</v>
      </c>
      <c r="I35" s="39" t="e">
        <f>#REF!-#REF!</f>
        <v>#REF!</v>
      </c>
      <c r="J35" s="22"/>
      <c r="K35" s="7"/>
      <c r="L35" s="7"/>
      <c r="M35" s="7"/>
      <c r="N35" s="18"/>
      <c r="O35" s="18"/>
      <c r="P35" s="7"/>
    </row>
    <row r="36" spans="1:16" ht="15" customHeight="1" x14ac:dyDescent="0.25">
      <c r="A36" s="8">
        <v>26</v>
      </c>
      <c r="B36" s="9" t="s">
        <v>30</v>
      </c>
      <c r="C36" s="25">
        <v>12</v>
      </c>
      <c r="D36" s="40">
        <v>8</v>
      </c>
      <c r="E36" s="38"/>
      <c r="F36" s="40">
        <v>4</v>
      </c>
      <c r="G36" s="39" t="e">
        <f>+#REF!-#REF!</f>
        <v>#REF!</v>
      </c>
      <c r="H36" s="39" t="e">
        <f>+#REF!-(SUM(D34:F34))</f>
        <v>#REF!</v>
      </c>
      <c r="I36" s="39" t="e">
        <f>#REF!-#REF!</f>
        <v>#REF!</v>
      </c>
      <c r="J36" s="22"/>
      <c r="K36" s="7"/>
      <c r="L36" s="7"/>
      <c r="M36" s="7"/>
      <c r="N36" s="18"/>
      <c r="O36" s="18"/>
      <c r="P36" s="7"/>
    </row>
    <row r="37" spans="1:16" ht="15" customHeight="1" x14ac:dyDescent="0.25">
      <c r="A37" s="8">
        <v>27</v>
      </c>
      <c r="B37" s="9" t="s">
        <v>31</v>
      </c>
      <c r="C37" s="25">
        <v>19</v>
      </c>
      <c r="D37" s="40">
        <v>6</v>
      </c>
      <c r="E37" s="38">
        <v>6</v>
      </c>
      <c r="F37" s="40">
        <v>7</v>
      </c>
      <c r="G37" s="39" t="e">
        <f>+#REF!-#REF!</f>
        <v>#REF!</v>
      </c>
      <c r="H37" s="39" t="e">
        <f>+#REF!-(SUM(D35:F35))</f>
        <v>#REF!</v>
      </c>
      <c r="I37" s="39" t="e">
        <f>#REF!-#REF!</f>
        <v>#REF!</v>
      </c>
      <c r="J37" s="22"/>
      <c r="K37" s="7"/>
      <c r="L37" s="7"/>
      <c r="M37" s="7"/>
      <c r="N37" s="18"/>
      <c r="O37" s="18"/>
      <c r="P37" s="7"/>
    </row>
    <row r="38" spans="1:16" ht="15" customHeight="1" x14ac:dyDescent="0.25">
      <c r="A38" s="8">
        <v>28</v>
      </c>
      <c r="B38" s="9" t="s">
        <v>32</v>
      </c>
      <c r="C38" s="25">
        <v>1</v>
      </c>
      <c r="D38" s="40">
        <v>1</v>
      </c>
      <c r="E38" s="38"/>
      <c r="F38" s="40"/>
      <c r="G38" s="39" t="e">
        <f>+#REF!-#REF!</f>
        <v>#REF!</v>
      </c>
      <c r="H38" s="39" t="e">
        <f>+#REF!-(SUM(D36:F36))</f>
        <v>#REF!</v>
      </c>
      <c r="I38" s="39" t="e">
        <f>#REF!-#REF!</f>
        <v>#REF!</v>
      </c>
      <c r="J38" s="22"/>
      <c r="K38" s="7"/>
      <c r="L38" s="7"/>
      <c r="M38" s="7"/>
      <c r="N38" s="18"/>
      <c r="O38" s="18"/>
      <c r="P38" s="7"/>
    </row>
    <row r="39" spans="1:16" ht="15" customHeight="1" x14ac:dyDescent="0.25">
      <c r="A39" s="8">
        <v>29</v>
      </c>
      <c r="B39" s="9" t="s">
        <v>33</v>
      </c>
      <c r="C39" s="25">
        <v>10</v>
      </c>
      <c r="D39" s="40">
        <v>8</v>
      </c>
      <c r="E39" s="38">
        <v>2</v>
      </c>
      <c r="F39" s="40"/>
      <c r="G39" s="39" t="e">
        <f>+#REF!-#REF!</f>
        <v>#REF!</v>
      </c>
      <c r="H39" s="39" t="e">
        <f>+#REF!-(SUM(D37:F37))</f>
        <v>#REF!</v>
      </c>
      <c r="I39" s="39" t="e">
        <f>#REF!-#REF!</f>
        <v>#REF!</v>
      </c>
      <c r="J39" s="22"/>
      <c r="K39" s="7"/>
      <c r="L39" s="7"/>
      <c r="M39" s="7"/>
      <c r="N39" s="18"/>
      <c r="O39" s="18"/>
      <c r="P39" s="7"/>
    </row>
    <row r="40" spans="1:16" ht="15" customHeight="1" x14ac:dyDescent="0.25">
      <c r="A40" s="8">
        <v>30</v>
      </c>
      <c r="B40" s="9" t="s">
        <v>34</v>
      </c>
      <c r="C40" s="25">
        <v>2</v>
      </c>
      <c r="D40" s="40">
        <v>2</v>
      </c>
      <c r="E40" s="38"/>
      <c r="F40" s="40"/>
      <c r="G40" s="39" t="e">
        <f>+#REF!-#REF!</f>
        <v>#REF!</v>
      </c>
      <c r="H40" s="42" t="e">
        <f>+#REF!-(SUM(D38:F38))</f>
        <v>#REF!</v>
      </c>
      <c r="I40" s="39" t="e">
        <f>#REF!-#REF!</f>
        <v>#REF!</v>
      </c>
      <c r="J40" s="22"/>
      <c r="K40" s="7"/>
      <c r="L40" s="7"/>
      <c r="M40" s="7"/>
      <c r="N40" s="18"/>
      <c r="O40" s="18"/>
      <c r="P40" s="7"/>
    </row>
    <row r="41" spans="1:16" ht="15" customHeight="1" x14ac:dyDescent="0.25">
      <c r="A41" s="8">
        <v>31</v>
      </c>
      <c r="B41" s="9" t="s">
        <v>35</v>
      </c>
      <c r="C41" s="25">
        <v>13</v>
      </c>
      <c r="D41" s="40">
        <v>12</v>
      </c>
      <c r="E41" s="38"/>
      <c r="F41" s="40">
        <v>1</v>
      </c>
      <c r="G41" s="39" t="e">
        <f>+#REF!-#REF!</f>
        <v>#REF!</v>
      </c>
      <c r="H41" s="39" t="e">
        <f>+#REF!-(SUM(D39:F39))</f>
        <v>#REF!</v>
      </c>
      <c r="I41" s="39" t="e">
        <f>#REF!-#REF!</f>
        <v>#REF!</v>
      </c>
      <c r="J41" s="22"/>
      <c r="K41" s="7"/>
      <c r="L41" s="7"/>
      <c r="M41" s="7"/>
      <c r="N41" s="18"/>
      <c r="O41" s="18"/>
      <c r="P41" s="7"/>
    </row>
    <row r="42" spans="1:16" ht="15" customHeight="1" x14ac:dyDescent="0.25">
      <c r="A42" s="8">
        <v>32</v>
      </c>
      <c r="B42" s="9" t="s">
        <v>36</v>
      </c>
      <c r="C42" s="212">
        <v>13</v>
      </c>
      <c r="D42" s="213">
        <v>3</v>
      </c>
      <c r="E42" s="214">
        <v>2</v>
      </c>
      <c r="F42" s="213">
        <v>8</v>
      </c>
      <c r="G42" s="39" t="e">
        <f>+#REF!-#REF!</f>
        <v>#REF!</v>
      </c>
      <c r="H42" s="39" t="e">
        <f>+#REF!-(SUM(D40:F40))</f>
        <v>#REF!</v>
      </c>
      <c r="I42" s="39" t="e">
        <f>#REF!-#REF!</f>
        <v>#REF!</v>
      </c>
      <c r="J42" s="22"/>
      <c r="K42" s="7"/>
      <c r="L42" s="7"/>
      <c r="M42" s="7"/>
      <c r="N42" s="18"/>
      <c r="O42" s="18"/>
      <c r="P42" s="7"/>
    </row>
    <row r="43" spans="1:16" ht="15" customHeight="1" x14ac:dyDescent="0.25">
      <c r="A43" s="8">
        <v>33</v>
      </c>
      <c r="B43" s="9" t="s">
        <v>37</v>
      </c>
      <c r="C43" s="25">
        <v>1</v>
      </c>
      <c r="D43" s="40">
        <v>1</v>
      </c>
      <c r="E43" s="38"/>
      <c r="F43" s="40"/>
      <c r="G43" s="39" t="e">
        <f>+#REF!-#REF!</f>
        <v>#REF!</v>
      </c>
      <c r="H43" s="39" t="e">
        <f>+#REF!-(SUM(D41:F41))</f>
        <v>#REF!</v>
      </c>
      <c r="I43" s="39" t="e">
        <f>#REF!-#REF!</f>
        <v>#REF!</v>
      </c>
      <c r="J43" s="22"/>
      <c r="K43" s="7"/>
      <c r="L43" s="7"/>
      <c r="M43" s="7"/>
      <c r="N43" s="18"/>
      <c r="O43" s="18"/>
      <c r="P43" s="7"/>
    </row>
    <row r="44" spans="1:16" ht="15" customHeight="1" x14ac:dyDescent="0.25">
      <c r="A44" s="8">
        <v>34</v>
      </c>
      <c r="B44" s="9" t="s">
        <v>38</v>
      </c>
      <c r="C44" s="25">
        <v>8</v>
      </c>
      <c r="D44" s="40">
        <v>8</v>
      </c>
      <c r="E44" s="38"/>
      <c r="F44" s="40"/>
      <c r="G44" s="39" t="e">
        <f>+#REF!-#REF!</f>
        <v>#REF!</v>
      </c>
      <c r="H44" s="39" t="e">
        <f>+#REF!-(SUM(D42:F42))</f>
        <v>#REF!</v>
      </c>
      <c r="I44" s="39" t="e">
        <f>#REF!-#REF!</f>
        <v>#REF!</v>
      </c>
      <c r="J44" s="22"/>
      <c r="K44" s="7"/>
      <c r="L44" s="7"/>
      <c r="M44" s="7"/>
      <c r="N44" s="18"/>
      <c r="O44" s="18"/>
      <c r="P44" s="7"/>
    </row>
    <row r="45" spans="1:16" ht="15" customHeight="1" x14ac:dyDescent="0.25">
      <c r="A45" s="8" t="s">
        <v>39</v>
      </c>
      <c r="B45" s="9" t="s">
        <v>40</v>
      </c>
      <c r="C45" s="25">
        <v>2</v>
      </c>
      <c r="D45" s="40">
        <v>2</v>
      </c>
      <c r="E45" s="38"/>
      <c r="F45" s="41"/>
      <c r="G45" s="39" t="e">
        <f>+#REF!-#REF!</f>
        <v>#REF!</v>
      </c>
      <c r="H45" s="39" t="e">
        <f>+#REF!-(SUM(D43:F43))</f>
        <v>#REF!</v>
      </c>
      <c r="I45" s="39" t="e">
        <f>#REF!-#REF!</f>
        <v>#REF!</v>
      </c>
      <c r="J45" s="22"/>
      <c r="K45" s="7"/>
      <c r="L45" s="7"/>
      <c r="M45" s="7"/>
      <c r="N45" s="18"/>
      <c r="O45" s="18"/>
      <c r="P45" s="7"/>
    </row>
    <row r="46" spans="1:16" ht="15" customHeight="1" thickBot="1" x14ac:dyDescent="0.3">
      <c r="A46" s="10" t="s">
        <v>41</v>
      </c>
      <c r="B46" s="11" t="s">
        <v>42</v>
      </c>
      <c r="C46" s="215">
        <v>5</v>
      </c>
      <c r="D46" s="216">
        <v>1</v>
      </c>
      <c r="E46" s="214">
        <v>4</v>
      </c>
      <c r="F46" s="216"/>
      <c r="G46" s="39" t="e">
        <f>+#REF!-#REF!</f>
        <v>#REF!</v>
      </c>
      <c r="H46" s="39" t="e">
        <f>+#REF!-(SUM(D44:F44))</f>
        <v>#REF!</v>
      </c>
      <c r="I46" s="39" t="e">
        <f>#REF!-#REF!</f>
        <v>#REF!</v>
      </c>
      <c r="J46" s="22"/>
      <c r="K46" s="7"/>
      <c r="L46" s="7"/>
      <c r="M46" s="7"/>
      <c r="N46" s="18"/>
      <c r="O46" s="18"/>
      <c r="P46" s="7"/>
    </row>
    <row r="47" spans="1:16" ht="15" customHeight="1" thickTop="1" thickBot="1" x14ac:dyDescent="0.3">
      <c r="A47" s="12">
        <v>38</v>
      </c>
      <c r="B47" s="12" t="s">
        <v>43</v>
      </c>
      <c r="C47" s="13">
        <f>SUM(C11:C46)</f>
        <v>282</v>
      </c>
      <c r="D47" s="13">
        <f>SUMIF(D11:D46,"&gt;0")</f>
        <v>139</v>
      </c>
      <c r="E47" s="13">
        <f t="shared" ref="E47:F47" si="0">SUMIF(E11:E46,"&gt;0")</f>
        <v>82</v>
      </c>
      <c r="F47" s="13">
        <f t="shared" si="0"/>
        <v>61</v>
      </c>
      <c r="G47" s="39" t="e">
        <f>+#REF!-#REF!</f>
        <v>#REF!</v>
      </c>
      <c r="H47" s="39" t="e">
        <f>+#REF!-(SUM(D45:F45))</f>
        <v>#REF!</v>
      </c>
      <c r="I47" s="39" t="e">
        <f>#REF!-#REF!</f>
        <v>#REF!</v>
      </c>
      <c r="J47" s="22"/>
      <c r="K47" s="7"/>
      <c r="L47" s="7"/>
      <c r="M47" s="7"/>
      <c r="N47" s="18"/>
      <c r="O47" s="18"/>
      <c r="P47" s="7"/>
    </row>
    <row r="48" spans="1:16" ht="15" customHeight="1" thickTop="1" thickBot="1" x14ac:dyDescent="0.3">
      <c r="A48" s="19"/>
      <c r="B48" s="19"/>
      <c r="C48" s="20"/>
      <c r="D48" s="13">
        <f>SUM(D47:F47)</f>
        <v>282</v>
      </c>
      <c r="E48" s="20"/>
      <c r="F48" s="20"/>
      <c r="G48" s="39" t="e">
        <f>+#REF!-#REF!</f>
        <v>#REF!</v>
      </c>
      <c r="H48" s="39" t="e">
        <f>+#REF!-(SUM(D46:F46))</f>
        <v>#REF!</v>
      </c>
      <c r="I48" s="39" t="e">
        <f>#REF!-#REF!</f>
        <v>#REF!</v>
      </c>
      <c r="J48" s="22"/>
      <c r="K48" s="7"/>
      <c r="L48" s="7"/>
      <c r="M48" s="7"/>
      <c r="N48" s="18"/>
      <c r="O48" s="18"/>
      <c r="P48" s="7"/>
    </row>
    <row r="49" spans="1:16" ht="15" customHeight="1" thickTop="1" thickBot="1" x14ac:dyDescent="0.3">
      <c r="A49" s="32"/>
      <c r="B49" s="19"/>
      <c r="C49" s="20"/>
      <c r="D49" s="20"/>
      <c r="E49" s="20"/>
      <c r="F49" s="20"/>
      <c r="G49" s="14"/>
      <c r="H49" s="14" t="e">
        <f t="shared" ref="H49:N49" si="1">SUM(H13:H48)</f>
        <v>#REF!</v>
      </c>
      <c r="I49" s="14"/>
      <c r="J49" s="15">
        <f t="shared" si="1"/>
        <v>0</v>
      </c>
      <c r="K49" s="15">
        <f t="shared" si="1"/>
        <v>0</v>
      </c>
      <c r="L49" s="15">
        <f t="shared" si="1"/>
        <v>0</v>
      </c>
      <c r="M49" s="15">
        <f t="shared" si="1"/>
        <v>0</v>
      </c>
      <c r="N49" s="15">
        <f t="shared" si="1"/>
        <v>0</v>
      </c>
      <c r="O49" s="15" t="e">
        <f>+((K49/12)/1.16)/N49</f>
        <v>#DIV/0!</v>
      </c>
      <c r="P49" s="15" t="e">
        <f>+AVERAGE(P13:P48)</f>
        <v>#DIV/0!</v>
      </c>
    </row>
    <row r="50" spans="1:16" ht="15" customHeight="1" thickTop="1" x14ac:dyDescent="0.2">
      <c r="G50" s="20"/>
      <c r="H50" s="20"/>
      <c r="I50" s="20"/>
      <c r="J50" s="20"/>
      <c r="L50" s="20"/>
      <c r="M50" s="20"/>
      <c r="N50" s="20"/>
      <c r="O50" s="20"/>
      <c r="P50" s="21"/>
    </row>
    <row r="51" spans="1:16" ht="15" customHeight="1" x14ac:dyDescent="0.25">
      <c r="B51" s="33"/>
      <c r="G51" s="20"/>
      <c r="H51" s="20"/>
      <c r="I51" s="20"/>
      <c r="J51" s="20"/>
      <c r="L51" s="20"/>
      <c r="M51" s="20"/>
      <c r="N51" s="20"/>
      <c r="O51" s="20"/>
      <c r="P51" s="21"/>
    </row>
    <row r="52" spans="1:16" ht="14.25" customHeight="1" x14ac:dyDescent="0.25">
      <c r="N52" s="23"/>
    </row>
  </sheetData>
  <mergeCells count="5">
    <mergeCell ref="O10:O12"/>
    <mergeCell ref="P10:P12"/>
    <mergeCell ref="N10:N12"/>
    <mergeCell ref="K10:M11"/>
    <mergeCell ref="J10:J12"/>
  </mergeCells>
  <printOptions horizontalCentered="1" verticalCentered="1"/>
  <pageMargins left="0.39370078740157483" right="0.19685039370078741" top="0.78740157480314965" bottom="0.78740157480314965" header="0.31496062992125984" footer="0.31496062992125984"/>
  <pageSetup scale="70" fitToWidth="0" fitToHeight="0" orientation="landscape" r:id="rId1"/>
  <colBreaks count="1" manualBreakCount="1">
    <brk id="7" min="3" max="4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291"/>
  <sheetViews>
    <sheetView showGridLines="0" view="pageBreakPreview" zoomScale="60" zoomScaleNormal="60" workbookViewId="0">
      <pane ySplit="6" topLeftCell="A280" activePane="bottomLeft" state="frozen"/>
      <selection pane="bottomLeft" activeCell="D284" sqref="D284"/>
    </sheetView>
  </sheetViews>
  <sheetFormatPr baseColWidth="10" defaultColWidth="11.42578125" defaultRowHeight="18.75" x14ac:dyDescent="0.25"/>
  <cols>
    <col min="1" max="1" width="6" style="49" customWidth="1"/>
    <col min="2" max="2" width="9.42578125" style="48" customWidth="1"/>
    <col min="3" max="3" width="28.7109375" style="47" customWidth="1"/>
    <col min="4" max="4" width="39.7109375" style="45" customWidth="1"/>
    <col min="5" max="5" width="32" style="45" customWidth="1"/>
    <col min="6" max="6" width="18.5703125" style="46" customWidth="1"/>
    <col min="7" max="7" width="24.28515625" style="45" customWidth="1"/>
    <col min="8" max="9" width="25.42578125" style="45" customWidth="1"/>
    <col min="10" max="10" width="31.85546875" style="156" customWidth="1"/>
    <col min="11" max="11" width="26.42578125" style="44" hidden="1" customWidth="1"/>
    <col min="12" max="12" width="23.7109375" style="44" customWidth="1"/>
    <col min="13" max="13" width="32" style="44" customWidth="1"/>
    <col min="14" max="21" width="11.42578125" style="44" customWidth="1"/>
    <col min="22" max="16384" width="11.42578125" style="44"/>
  </cols>
  <sheetData>
    <row r="1" spans="1:12" s="111" customFormat="1" ht="15" customHeight="1" x14ac:dyDescent="0.3">
      <c r="A1" s="113"/>
      <c r="B1" s="133"/>
      <c r="C1" s="132"/>
      <c r="D1" s="130"/>
      <c r="E1" s="131"/>
      <c r="F1" s="130"/>
      <c r="G1" s="129"/>
      <c r="H1" s="129"/>
      <c r="I1" s="129"/>
      <c r="J1" s="134"/>
    </row>
    <row r="2" spans="1:12" s="111" customFormat="1" ht="15" customHeight="1" x14ac:dyDescent="0.3">
      <c r="A2" s="113"/>
      <c r="C2" s="128" t="s">
        <v>556</v>
      </c>
      <c r="D2" s="126"/>
      <c r="E2" s="127"/>
      <c r="F2" s="126"/>
      <c r="G2" s="125"/>
      <c r="H2" s="125"/>
      <c r="I2" s="125"/>
      <c r="J2" s="134"/>
    </row>
    <row r="3" spans="1:12" s="111" customFormat="1" ht="15" customHeight="1" x14ac:dyDescent="0.3">
      <c r="A3" s="113"/>
      <c r="C3" s="128"/>
      <c r="D3" s="126"/>
      <c r="E3" s="127"/>
      <c r="F3" s="126"/>
      <c r="G3" s="125"/>
      <c r="H3" s="125"/>
      <c r="I3" s="125"/>
      <c r="J3" s="134"/>
    </row>
    <row r="4" spans="1:12" s="119" customFormat="1" ht="19.5" x14ac:dyDescent="0.3">
      <c r="A4" s="124"/>
      <c r="C4" s="123" t="s">
        <v>557</v>
      </c>
      <c r="D4" s="121"/>
      <c r="E4" s="122"/>
      <c r="F4" s="121"/>
      <c r="G4" s="120"/>
      <c r="H4" s="120"/>
      <c r="I4" s="120"/>
      <c r="J4" s="135"/>
    </row>
    <row r="5" spans="1:12" s="111" customFormat="1" ht="15" customHeight="1" x14ac:dyDescent="0.3">
      <c r="A5" s="113"/>
      <c r="B5" s="118"/>
      <c r="C5" s="117"/>
      <c r="D5" s="115"/>
      <c r="E5" s="116"/>
      <c r="F5" s="115"/>
      <c r="G5" s="114"/>
      <c r="H5" s="114"/>
      <c r="I5" s="114"/>
      <c r="J5" s="136"/>
    </row>
    <row r="6" spans="1:12" s="111" customFormat="1" ht="105.75" customHeight="1" x14ac:dyDescent="0.2">
      <c r="A6" s="113"/>
      <c r="B6" s="188" t="s">
        <v>500</v>
      </c>
      <c r="C6" s="188" t="s">
        <v>499</v>
      </c>
      <c r="D6" s="188" t="s">
        <v>498</v>
      </c>
      <c r="E6" s="188" t="s">
        <v>497</v>
      </c>
      <c r="F6" s="188" t="s">
        <v>496</v>
      </c>
      <c r="G6" s="188" t="s">
        <v>501</v>
      </c>
      <c r="H6" s="188" t="s">
        <v>502</v>
      </c>
      <c r="I6" s="188" t="s">
        <v>503</v>
      </c>
      <c r="J6" s="188" t="s">
        <v>558</v>
      </c>
      <c r="K6" s="112" t="s">
        <v>495</v>
      </c>
    </row>
    <row r="7" spans="1:12" ht="101.25" customHeight="1" x14ac:dyDescent="0.2">
      <c r="B7" s="157">
        <v>1</v>
      </c>
      <c r="C7" s="157" t="s">
        <v>490</v>
      </c>
      <c r="D7" s="158" t="s">
        <v>510</v>
      </c>
      <c r="E7" s="159" t="s">
        <v>494</v>
      </c>
      <c r="F7" s="160">
        <v>1233.6300000000001</v>
      </c>
      <c r="G7" s="161">
        <v>134774</v>
      </c>
      <c r="H7" s="161">
        <f>+G7*1.16</f>
        <v>156337.84</v>
      </c>
      <c r="I7" s="161">
        <f t="shared" ref="I7:I40" si="0">+H7*12*1.16</f>
        <v>2176222.7327999999</v>
      </c>
      <c r="J7" s="137"/>
      <c r="K7" s="57">
        <f>(G7*1.16*12)*2</f>
        <v>3752108.16</v>
      </c>
    </row>
    <row r="8" spans="1:12" s="56" customFormat="1" ht="99.75" customHeight="1" x14ac:dyDescent="0.2">
      <c r="A8" s="64"/>
      <c r="B8" s="63">
        <v>2</v>
      </c>
      <c r="C8" s="157" t="s">
        <v>490</v>
      </c>
      <c r="D8" s="158" t="s">
        <v>493</v>
      </c>
      <c r="E8" s="159" t="s">
        <v>492</v>
      </c>
      <c r="F8" s="160">
        <v>903.98</v>
      </c>
      <c r="G8" s="161">
        <v>85000</v>
      </c>
      <c r="H8" s="161">
        <f t="shared" ref="H8:H71" si="1">+G8*1.16</f>
        <v>98600</v>
      </c>
      <c r="I8" s="161">
        <f t="shared" si="0"/>
        <v>1372512</v>
      </c>
      <c r="J8" s="137"/>
      <c r="K8" s="57">
        <f t="shared" ref="K8:K18" si="2">+G8*12*1.16</f>
        <v>1183200</v>
      </c>
    </row>
    <row r="9" spans="1:12" s="108" customFormat="1" ht="84.75" customHeight="1" x14ac:dyDescent="0.2">
      <c r="A9" s="110"/>
      <c r="B9" s="63">
        <v>3</v>
      </c>
      <c r="C9" s="157" t="s">
        <v>490</v>
      </c>
      <c r="D9" s="158" t="s">
        <v>491</v>
      </c>
      <c r="E9" s="159" t="s">
        <v>79</v>
      </c>
      <c r="F9" s="160">
        <v>630</v>
      </c>
      <c r="G9" s="161">
        <v>50000</v>
      </c>
      <c r="H9" s="161">
        <f t="shared" si="1"/>
        <v>57999.999999999993</v>
      </c>
      <c r="I9" s="161">
        <f t="shared" si="0"/>
        <v>807359.99999999977</v>
      </c>
      <c r="J9" s="137"/>
      <c r="K9" s="57">
        <f t="shared" si="2"/>
        <v>696000</v>
      </c>
    </row>
    <row r="10" spans="1:12" s="108" customFormat="1" ht="163.5" customHeight="1" x14ac:dyDescent="0.2">
      <c r="A10" s="110"/>
      <c r="B10" s="157">
        <v>4</v>
      </c>
      <c r="C10" s="157" t="s">
        <v>490</v>
      </c>
      <c r="D10" s="158" t="s">
        <v>489</v>
      </c>
      <c r="E10" s="159" t="s">
        <v>488</v>
      </c>
      <c r="F10" s="160">
        <v>5641.27</v>
      </c>
      <c r="G10" s="161">
        <v>275000</v>
      </c>
      <c r="H10" s="161">
        <f t="shared" si="1"/>
        <v>319000</v>
      </c>
      <c r="I10" s="161">
        <f t="shared" si="0"/>
        <v>4440480</v>
      </c>
      <c r="J10" s="137"/>
      <c r="K10" s="57">
        <f t="shared" si="2"/>
        <v>3827999.9999999995</v>
      </c>
      <c r="L10" s="109"/>
    </row>
    <row r="11" spans="1:12" s="108" customFormat="1" ht="163.5" customHeight="1" x14ac:dyDescent="0.2">
      <c r="A11" s="110"/>
      <c r="B11" s="157">
        <v>5</v>
      </c>
      <c r="C11" s="157" t="s">
        <v>490</v>
      </c>
      <c r="D11" s="163" t="s">
        <v>534</v>
      </c>
      <c r="E11" s="159" t="s">
        <v>525</v>
      </c>
      <c r="F11" s="160">
        <v>256</v>
      </c>
      <c r="G11" s="161">
        <v>23000</v>
      </c>
      <c r="H11" s="161">
        <f>+G11</f>
        <v>23000</v>
      </c>
      <c r="I11" s="161">
        <f>+H11*12</f>
        <v>276000</v>
      </c>
      <c r="J11" s="137"/>
      <c r="K11" s="57"/>
      <c r="L11" s="169"/>
    </row>
    <row r="12" spans="1:12" s="45" customFormat="1" ht="150" customHeight="1" x14ac:dyDescent="0.2">
      <c r="A12" s="103"/>
      <c r="B12" s="157">
        <v>6</v>
      </c>
      <c r="C12" s="62" t="s">
        <v>483</v>
      </c>
      <c r="D12" s="68" t="s">
        <v>487</v>
      </c>
      <c r="E12" s="60" t="s">
        <v>132</v>
      </c>
      <c r="F12" s="65">
        <v>77.5</v>
      </c>
      <c r="G12" s="58">
        <v>3300</v>
      </c>
      <c r="H12" s="58">
        <f t="shared" si="1"/>
        <v>3827.9999999999995</v>
      </c>
      <c r="I12" s="58">
        <f t="shared" si="0"/>
        <v>53285.759999999987</v>
      </c>
      <c r="J12" s="137"/>
      <c r="K12" s="57">
        <f t="shared" si="2"/>
        <v>45936</v>
      </c>
    </row>
    <row r="13" spans="1:12" s="45" customFormat="1" ht="77.25" customHeight="1" x14ac:dyDescent="0.2">
      <c r="A13" s="103"/>
      <c r="B13" s="63">
        <v>7</v>
      </c>
      <c r="C13" s="62" t="s">
        <v>483</v>
      </c>
      <c r="D13" s="68" t="s">
        <v>486</v>
      </c>
      <c r="E13" s="60" t="s">
        <v>485</v>
      </c>
      <c r="F13" s="65">
        <v>440</v>
      </c>
      <c r="G13" s="58">
        <v>24000</v>
      </c>
      <c r="H13" s="58">
        <f t="shared" si="1"/>
        <v>27839.999999999996</v>
      </c>
      <c r="I13" s="58">
        <f t="shared" si="0"/>
        <v>387532.79999999993</v>
      </c>
      <c r="J13" s="138"/>
      <c r="K13" s="57">
        <f t="shared" si="2"/>
        <v>334080</v>
      </c>
    </row>
    <row r="14" spans="1:12" s="45" customFormat="1" ht="96.75" customHeight="1" x14ac:dyDescent="0.2">
      <c r="A14" s="103"/>
      <c r="B14" s="63">
        <v>8</v>
      </c>
      <c r="C14" s="62" t="s">
        <v>483</v>
      </c>
      <c r="D14" s="68" t="s">
        <v>484</v>
      </c>
      <c r="E14" s="60" t="s">
        <v>77</v>
      </c>
      <c r="F14" s="101">
        <v>2468.65</v>
      </c>
      <c r="G14" s="58">
        <v>173645</v>
      </c>
      <c r="H14" s="58">
        <f t="shared" si="1"/>
        <v>201428.19999999998</v>
      </c>
      <c r="I14" s="58">
        <f t="shared" si="0"/>
        <v>2803880.5439999998</v>
      </c>
      <c r="J14" s="139"/>
      <c r="K14" s="57">
        <f t="shared" si="2"/>
        <v>2417138.4</v>
      </c>
    </row>
    <row r="15" spans="1:12" s="45" customFormat="1" ht="102" customHeight="1" x14ac:dyDescent="0.2">
      <c r="A15" s="103"/>
      <c r="B15" s="157">
        <v>9</v>
      </c>
      <c r="C15" s="162" t="s">
        <v>476</v>
      </c>
      <c r="D15" s="163" t="s">
        <v>482</v>
      </c>
      <c r="E15" s="164" t="s">
        <v>481</v>
      </c>
      <c r="F15" s="160">
        <v>608</v>
      </c>
      <c r="G15" s="161">
        <v>28665</v>
      </c>
      <c r="H15" s="161">
        <f t="shared" si="1"/>
        <v>33251.399999999994</v>
      </c>
      <c r="I15" s="161">
        <f t="shared" si="0"/>
        <v>462859.4879999999</v>
      </c>
      <c r="J15" s="165" t="s">
        <v>580</v>
      </c>
      <c r="K15" s="57">
        <f t="shared" si="2"/>
        <v>399016.8</v>
      </c>
    </row>
    <row r="16" spans="1:12" s="45" customFormat="1" ht="142.5" customHeight="1" x14ac:dyDescent="0.2">
      <c r="A16" s="103"/>
      <c r="B16" s="157">
        <v>10</v>
      </c>
      <c r="C16" s="62" t="s">
        <v>476</v>
      </c>
      <c r="D16" s="107" t="s">
        <v>480</v>
      </c>
      <c r="E16" s="60" t="s">
        <v>77</v>
      </c>
      <c r="F16" s="106">
        <v>1002.81</v>
      </c>
      <c r="G16" s="58">
        <v>79282.149999999994</v>
      </c>
      <c r="H16" s="58">
        <f t="shared" si="1"/>
        <v>91967.29399999998</v>
      </c>
      <c r="I16" s="58">
        <f t="shared" si="0"/>
        <v>1280184.7324799995</v>
      </c>
      <c r="J16" s="165" t="s">
        <v>575</v>
      </c>
      <c r="K16" s="57">
        <f t="shared" si="2"/>
        <v>1103607.5279999999</v>
      </c>
    </row>
    <row r="17" spans="1:11" s="45" customFormat="1" ht="87" customHeight="1" x14ac:dyDescent="0.2">
      <c r="A17" s="103"/>
      <c r="B17" s="157">
        <v>11</v>
      </c>
      <c r="C17" s="62" t="s">
        <v>476</v>
      </c>
      <c r="D17" s="68" t="s">
        <v>479</v>
      </c>
      <c r="E17" s="60" t="s">
        <v>477</v>
      </c>
      <c r="F17" s="65">
        <v>147.84</v>
      </c>
      <c r="G17" s="58">
        <v>16262.4</v>
      </c>
      <c r="H17" s="58">
        <f t="shared" si="1"/>
        <v>18864.383999999998</v>
      </c>
      <c r="I17" s="58">
        <f t="shared" si="0"/>
        <v>262592.22527999996</v>
      </c>
      <c r="J17" s="141" t="s">
        <v>549</v>
      </c>
      <c r="K17" s="57">
        <f t="shared" si="2"/>
        <v>226372.60799999998</v>
      </c>
    </row>
    <row r="18" spans="1:11" s="45" customFormat="1" ht="117" customHeight="1" x14ac:dyDescent="0.2">
      <c r="A18" s="103"/>
      <c r="B18" s="63">
        <v>12</v>
      </c>
      <c r="C18" s="62" t="s">
        <v>476</v>
      </c>
      <c r="D18" s="68" t="s">
        <v>478</v>
      </c>
      <c r="E18" s="60" t="s">
        <v>477</v>
      </c>
      <c r="F18" s="65">
        <v>111</v>
      </c>
      <c r="G18" s="58">
        <v>6500</v>
      </c>
      <c r="H18" s="58">
        <f t="shared" si="1"/>
        <v>7539.9999999999991</v>
      </c>
      <c r="I18" s="58">
        <f t="shared" si="0"/>
        <v>104956.79999999997</v>
      </c>
      <c r="J18" s="141" t="s">
        <v>561</v>
      </c>
      <c r="K18" s="57">
        <f t="shared" si="2"/>
        <v>90480</v>
      </c>
    </row>
    <row r="19" spans="1:11" s="45" customFormat="1" ht="114" customHeight="1" x14ac:dyDescent="0.2">
      <c r="A19" s="103"/>
      <c r="B19" s="63">
        <v>13</v>
      </c>
      <c r="C19" s="62" t="s">
        <v>476</v>
      </c>
      <c r="D19" s="68" t="s">
        <v>475</v>
      </c>
      <c r="E19" s="60" t="s">
        <v>208</v>
      </c>
      <c r="F19" s="65">
        <v>929.05</v>
      </c>
      <c r="G19" s="58">
        <v>33638.01</v>
      </c>
      <c r="H19" s="58">
        <f t="shared" si="1"/>
        <v>39020.0916</v>
      </c>
      <c r="I19" s="58">
        <f t="shared" si="0"/>
        <v>543159.67507200001</v>
      </c>
      <c r="J19" s="140" t="s">
        <v>545</v>
      </c>
      <c r="K19" s="57">
        <f>+G19*1.16*12*1.05</f>
        <v>491653.15416000003</v>
      </c>
    </row>
    <row r="20" spans="1:11" s="45" customFormat="1" ht="114" customHeight="1" x14ac:dyDescent="0.2">
      <c r="A20" s="103"/>
      <c r="B20" s="63">
        <v>14</v>
      </c>
      <c r="C20" s="162" t="s">
        <v>535</v>
      </c>
      <c r="D20" s="163" t="s">
        <v>536</v>
      </c>
      <c r="E20" s="164" t="s">
        <v>525</v>
      </c>
      <c r="F20" s="160">
        <v>300</v>
      </c>
      <c r="G20" s="161">
        <v>15000</v>
      </c>
      <c r="H20" s="161">
        <f>+G20</f>
        <v>15000</v>
      </c>
      <c r="I20" s="161">
        <f>+H20*12</f>
        <v>180000</v>
      </c>
      <c r="J20" s="165"/>
      <c r="K20" s="57">
        <f>+G20*1.16*12*1.05</f>
        <v>219240</v>
      </c>
    </row>
    <row r="21" spans="1:11" s="71" customFormat="1" ht="90" customHeight="1" x14ac:dyDescent="0.2">
      <c r="A21" s="64"/>
      <c r="B21" s="63">
        <v>15</v>
      </c>
      <c r="C21" s="62" t="s">
        <v>462</v>
      </c>
      <c r="D21" s="105" t="s">
        <v>474</v>
      </c>
      <c r="E21" s="60" t="s">
        <v>473</v>
      </c>
      <c r="F21" s="65">
        <v>194</v>
      </c>
      <c r="G21" s="58">
        <v>6200</v>
      </c>
      <c r="H21" s="58">
        <f t="shared" si="1"/>
        <v>7191.9999999999991</v>
      </c>
      <c r="I21" s="58">
        <f t="shared" si="0"/>
        <v>100112.63999999997</v>
      </c>
      <c r="J21" s="142"/>
      <c r="K21" s="57">
        <f t="shared" ref="K21:K26" si="3">+G21*12*1.16</f>
        <v>86304</v>
      </c>
    </row>
    <row r="22" spans="1:11" s="50" customFormat="1" ht="86.25" customHeight="1" x14ac:dyDescent="0.2">
      <c r="A22" s="49"/>
      <c r="B22" s="63">
        <v>16</v>
      </c>
      <c r="C22" s="162" t="s">
        <v>462</v>
      </c>
      <c r="D22" s="163" t="s">
        <v>472</v>
      </c>
      <c r="E22" s="164" t="s">
        <v>471</v>
      </c>
      <c r="F22" s="160">
        <v>1268</v>
      </c>
      <c r="G22" s="161">
        <v>183860</v>
      </c>
      <c r="H22" s="161">
        <f t="shared" si="1"/>
        <v>213277.59999999998</v>
      </c>
      <c r="I22" s="161">
        <f t="shared" si="0"/>
        <v>2968824.1919999993</v>
      </c>
      <c r="J22" s="166" t="s">
        <v>567</v>
      </c>
      <c r="K22" s="57">
        <f t="shared" si="3"/>
        <v>2559331.1999999997</v>
      </c>
    </row>
    <row r="23" spans="1:11" s="50" customFormat="1" ht="77.25" customHeight="1" x14ac:dyDescent="0.2">
      <c r="A23" s="49"/>
      <c r="B23" s="63">
        <v>17</v>
      </c>
      <c r="C23" s="162" t="s">
        <v>462</v>
      </c>
      <c r="D23" s="163" t="s">
        <v>470</v>
      </c>
      <c r="E23" s="164" t="s">
        <v>77</v>
      </c>
      <c r="F23" s="160">
        <v>1953.85</v>
      </c>
      <c r="G23" s="161">
        <v>163275</v>
      </c>
      <c r="H23" s="161">
        <f t="shared" si="1"/>
        <v>189399</v>
      </c>
      <c r="I23" s="161">
        <f t="shared" si="0"/>
        <v>2636434.0799999996</v>
      </c>
      <c r="J23" s="139" t="s">
        <v>555</v>
      </c>
      <c r="K23" s="57">
        <f t="shared" si="3"/>
        <v>2272788</v>
      </c>
    </row>
    <row r="24" spans="1:11" s="50" customFormat="1" ht="80.25" customHeight="1" x14ac:dyDescent="0.2">
      <c r="A24" s="49"/>
      <c r="B24" s="63">
        <v>18</v>
      </c>
      <c r="C24" s="162" t="s">
        <v>462</v>
      </c>
      <c r="D24" s="163" t="s">
        <v>469</v>
      </c>
      <c r="E24" s="164" t="s">
        <v>77</v>
      </c>
      <c r="F24" s="160">
        <v>4808</v>
      </c>
      <c r="G24" s="161">
        <v>363189.65</v>
      </c>
      <c r="H24" s="161">
        <f t="shared" si="1"/>
        <v>421299.99400000001</v>
      </c>
      <c r="I24" s="161">
        <f t="shared" si="0"/>
        <v>5864495.9164800001</v>
      </c>
      <c r="J24" s="166" t="s">
        <v>568</v>
      </c>
      <c r="K24" s="57">
        <f t="shared" si="3"/>
        <v>5055599.9280000003</v>
      </c>
    </row>
    <row r="25" spans="1:11" s="50" customFormat="1" ht="60" customHeight="1" x14ac:dyDescent="0.2">
      <c r="A25" s="49"/>
      <c r="B25" s="63">
        <v>19</v>
      </c>
      <c r="C25" s="62" t="s">
        <v>462</v>
      </c>
      <c r="D25" s="68" t="s">
        <v>468</v>
      </c>
      <c r="E25" s="60" t="s">
        <v>75</v>
      </c>
      <c r="F25" s="65">
        <v>1113</v>
      </c>
      <c r="G25" s="58">
        <v>44643.31</v>
      </c>
      <c r="H25" s="58">
        <f t="shared" si="1"/>
        <v>51786.239599999994</v>
      </c>
      <c r="I25" s="58">
        <f t="shared" si="0"/>
        <v>720864.45523199986</v>
      </c>
      <c r="J25" s="139" t="s">
        <v>586</v>
      </c>
      <c r="K25" s="57">
        <f t="shared" si="3"/>
        <v>621434.87519999989</v>
      </c>
    </row>
    <row r="26" spans="1:11" s="50" customFormat="1" ht="99" customHeight="1" x14ac:dyDescent="0.2">
      <c r="A26" s="49"/>
      <c r="B26" s="63">
        <v>20</v>
      </c>
      <c r="C26" s="62" t="s">
        <v>462</v>
      </c>
      <c r="D26" s="68" t="s">
        <v>467</v>
      </c>
      <c r="E26" s="60" t="s">
        <v>75</v>
      </c>
      <c r="F26" s="65">
        <v>2974.54</v>
      </c>
      <c r="G26" s="58">
        <v>89533</v>
      </c>
      <c r="H26" s="58">
        <f t="shared" si="1"/>
        <v>103858.28</v>
      </c>
      <c r="I26" s="58">
        <f t="shared" si="0"/>
        <v>1445707.2575999997</v>
      </c>
      <c r="J26" s="139" t="s">
        <v>585</v>
      </c>
      <c r="K26" s="57">
        <f t="shared" si="3"/>
        <v>1246299.3599999999</v>
      </c>
    </row>
    <row r="27" spans="1:11" s="50" customFormat="1" ht="109.5" customHeight="1" x14ac:dyDescent="0.2">
      <c r="A27" s="49"/>
      <c r="B27" s="63">
        <v>21</v>
      </c>
      <c r="C27" s="162" t="s">
        <v>462</v>
      </c>
      <c r="D27" s="163" t="s">
        <v>466</v>
      </c>
      <c r="E27" s="164" t="s">
        <v>465</v>
      </c>
      <c r="F27" s="160">
        <v>1926.4</v>
      </c>
      <c r="G27" s="161">
        <v>83000</v>
      </c>
      <c r="H27" s="161">
        <f t="shared" si="1"/>
        <v>96280</v>
      </c>
      <c r="I27" s="161">
        <f t="shared" si="0"/>
        <v>1340217.5999999999</v>
      </c>
      <c r="J27" s="166" t="s">
        <v>554</v>
      </c>
      <c r="K27" s="57">
        <f>+G27*1.16*12*2.5</f>
        <v>2888400</v>
      </c>
    </row>
    <row r="28" spans="1:11" ht="102" customHeight="1" x14ac:dyDescent="0.2">
      <c r="B28" s="63">
        <v>22</v>
      </c>
      <c r="C28" s="62" t="s">
        <v>462</v>
      </c>
      <c r="D28" s="104" t="s">
        <v>464</v>
      </c>
      <c r="E28" s="60" t="s">
        <v>463</v>
      </c>
      <c r="F28" s="65">
        <v>4790</v>
      </c>
      <c r="G28" s="58">
        <v>184879.72</v>
      </c>
      <c r="H28" s="58">
        <f t="shared" si="1"/>
        <v>214460.47519999999</v>
      </c>
      <c r="I28" s="58">
        <f t="shared" si="0"/>
        <v>2985289.8147839997</v>
      </c>
      <c r="J28" s="139"/>
      <c r="K28" s="57">
        <f>+G28*12*1.16</f>
        <v>2573525.7023999998</v>
      </c>
    </row>
    <row r="29" spans="1:11" ht="86.25" customHeight="1" x14ac:dyDescent="0.2">
      <c r="B29" s="63">
        <v>23</v>
      </c>
      <c r="C29" s="62" t="s">
        <v>462</v>
      </c>
      <c r="D29" s="68" t="s">
        <v>461</v>
      </c>
      <c r="E29" s="60" t="s">
        <v>127</v>
      </c>
      <c r="F29" s="65">
        <v>95.56</v>
      </c>
      <c r="G29" s="58">
        <v>5274.36</v>
      </c>
      <c r="H29" s="58">
        <f t="shared" si="1"/>
        <v>6118.257599999999</v>
      </c>
      <c r="I29" s="58">
        <f t="shared" si="0"/>
        <v>85166.145791999996</v>
      </c>
      <c r="J29" s="139" t="s">
        <v>569</v>
      </c>
      <c r="K29" s="57">
        <f>+G29*12*1.16</f>
        <v>73419.091199999981</v>
      </c>
    </row>
    <row r="30" spans="1:11" ht="86.25" customHeight="1" x14ac:dyDescent="0.2">
      <c r="B30" s="63">
        <v>24</v>
      </c>
      <c r="C30" s="162" t="s">
        <v>462</v>
      </c>
      <c r="D30" s="163" t="s">
        <v>529</v>
      </c>
      <c r="E30" s="164" t="s">
        <v>525</v>
      </c>
      <c r="F30" s="160">
        <v>382</v>
      </c>
      <c r="G30" s="161">
        <v>20000</v>
      </c>
      <c r="H30" s="161">
        <f>+G30</f>
        <v>20000</v>
      </c>
      <c r="I30" s="161">
        <f>+H30*12</f>
        <v>240000</v>
      </c>
      <c r="J30" s="139" t="s">
        <v>576</v>
      </c>
      <c r="K30" s="57">
        <f>+G30*12*1.16</f>
        <v>278400</v>
      </c>
    </row>
    <row r="31" spans="1:11" ht="75" customHeight="1" x14ac:dyDescent="0.2">
      <c r="B31" s="63">
        <v>25</v>
      </c>
      <c r="C31" s="62" t="s">
        <v>458</v>
      </c>
      <c r="D31" s="68" t="s">
        <v>460</v>
      </c>
      <c r="E31" s="67" t="s">
        <v>79</v>
      </c>
      <c r="F31" s="65">
        <v>336.36</v>
      </c>
      <c r="G31" s="58">
        <v>14406</v>
      </c>
      <c r="H31" s="58">
        <f t="shared" si="1"/>
        <v>16710.96</v>
      </c>
      <c r="I31" s="58">
        <f t="shared" si="0"/>
        <v>232616.56319999998</v>
      </c>
      <c r="J31" s="138" t="s">
        <v>548</v>
      </c>
      <c r="K31" s="57">
        <f>+G31*1.16*12*1.025</f>
        <v>205544.80799999996</v>
      </c>
    </row>
    <row r="32" spans="1:11" ht="67.5" customHeight="1" x14ac:dyDescent="0.2">
      <c r="B32" s="63">
        <v>26</v>
      </c>
      <c r="C32" s="62" t="s">
        <v>458</v>
      </c>
      <c r="D32" s="68" t="s">
        <v>459</v>
      </c>
      <c r="E32" s="67" t="s">
        <v>77</v>
      </c>
      <c r="F32" s="65">
        <v>341.51</v>
      </c>
      <c r="G32" s="58">
        <v>11679.72</v>
      </c>
      <c r="H32" s="58">
        <f t="shared" si="1"/>
        <v>13548.475199999999</v>
      </c>
      <c r="I32" s="58">
        <f t="shared" si="0"/>
        <v>188594.77478399995</v>
      </c>
      <c r="J32" s="138" t="s">
        <v>573</v>
      </c>
      <c r="K32" s="57">
        <f>+G32*1.16*12</f>
        <v>162581.70239999998</v>
      </c>
    </row>
    <row r="33" spans="1:11" ht="60" customHeight="1" x14ac:dyDescent="0.2">
      <c r="B33" s="157">
        <v>27</v>
      </c>
      <c r="C33" s="62" t="s">
        <v>458</v>
      </c>
      <c r="D33" s="68" t="s">
        <v>457</v>
      </c>
      <c r="E33" s="67" t="s">
        <v>75</v>
      </c>
      <c r="F33" s="75">
        <v>1034.5</v>
      </c>
      <c r="G33" s="58">
        <v>19360</v>
      </c>
      <c r="H33" s="58">
        <f t="shared" si="1"/>
        <v>22457.599999999999</v>
      </c>
      <c r="I33" s="58">
        <f t="shared" si="0"/>
        <v>312609.7919999999</v>
      </c>
      <c r="J33" s="139" t="s">
        <v>570</v>
      </c>
      <c r="K33" s="57">
        <f>+G33*1.16*12*1.05</f>
        <v>282965.75999999995</v>
      </c>
    </row>
    <row r="34" spans="1:11" ht="93" customHeight="1" x14ac:dyDescent="0.2">
      <c r="B34" s="157">
        <v>28</v>
      </c>
      <c r="C34" s="162" t="s">
        <v>458</v>
      </c>
      <c r="D34" s="163" t="s">
        <v>530</v>
      </c>
      <c r="E34" s="159" t="s">
        <v>525</v>
      </c>
      <c r="F34" s="170">
        <v>125.18</v>
      </c>
      <c r="G34" s="161">
        <v>14000</v>
      </c>
      <c r="H34" s="161">
        <f>+G34</f>
        <v>14000</v>
      </c>
      <c r="I34" s="161">
        <f>+H34*12</f>
        <v>168000</v>
      </c>
      <c r="J34" s="139" t="s">
        <v>572</v>
      </c>
      <c r="K34" s="57"/>
    </row>
    <row r="35" spans="1:11" s="45" customFormat="1" ht="119.25" customHeight="1" x14ac:dyDescent="0.2">
      <c r="A35" s="103"/>
      <c r="B35" s="157">
        <v>29</v>
      </c>
      <c r="C35" s="62" t="s">
        <v>446</v>
      </c>
      <c r="D35" s="68" t="s">
        <v>456</v>
      </c>
      <c r="E35" s="60" t="s">
        <v>455</v>
      </c>
      <c r="F35" s="65">
        <v>42004.9</v>
      </c>
      <c r="G35" s="58">
        <v>8118.07</v>
      </c>
      <c r="H35" s="58">
        <f t="shared" si="1"/>
        <v>9416.9611999999997</v>
      </c>
      <c r="I35" s="58">
        <f t="shared" si="0"/>
        <v>131084.099904</v>
      </c>
      <c r="J35" s="139" t="s">
        <v>570</v>
      </c>
      <c r="K35" s="57">
        <f>+G35*12*1.16</f>
        <v>113003.53439999999</v>
      </c>
    </row>
    <row r="36" spans="1:11" ht="217.5" customHeight="1" x14ac:dyDescent="0.2">
      <c r="B36" s="157">
        <v>30</v>
      </c>
      <c r="C36" s="62" t="s">
        <v>446</v>
      </c>
      <c r="D36" s="68" t="s">
        <v>454</v>
      </c>
      <c r="E36" s="67" t="s">
        <v>453</v>
      </c>
      <c r="F36" s="65">
        <v>880</v>
      </c>
      <c r="G36" s="58">
        <v>40000</v>
      </c>
      <c r="H36" s="58">
        <f t="shared" si="1"/>
        <v>46400</v>
      </c>
      <c r="I36" s="58">
        <f t="shared" si="0"/>
        <v>645888</v>
      </c>
      <c r="J36" s="139" t="s">
        <v>596</v>
      </c>
      <c r="K36" s="57">
        <f>+G36*1.16*12*1.42</f>
        <v>790656</v>
      </c>
    </row>
    <row r="37" spans="1:11" ht="79.5" customHeight="1" x14ac:dyDescent="0.2">
      <c r="B37" s="157">
        <v>31</v>
      </c>
      <c r="C37" s="62" t="s">
        <v>446</v>
      </c>
      <c r="D37" s="68" t="s">
        <v>452</v>
      </c>
      <c r="E37" s="60" t="s">
        <v>451</v>
      </c>
      <c r="F37" s="65">
        <v>838</v>
      </c>
      <c r="G37" s="58">
        <v>32031</v>
      </c>
      <c r="H37" s="58">
        <f t="shared" si="1"/>
        <v>37155.96</v>
      </c>
      <c r="I37" s="58">
        <f t="shared" si="0"/>
        <v>517210.9632</v>
      </c>
      <c r="J37" s="139" t="s">
        <v>573</v>
      </c>
      <c r="K37" s="57">
        <f>+G37*1.16*12*1.05</f>
        <v>468165.09600000002</v>
      </c>
    </row>
    <row r="38" spans="1:11" ht="97.5" customHeight="1" x14ac:dyDescent="0.2">
      <c r="B38" s="157">
        <v>32</v>
      </c>
      <c r="C38" s="62" t="s">
        <v>446</v>
      </c>
      <c r="D38" s="68" t="s">
        <v>450</v>
      </c>
      <c r="E38" s="60" t="s">
        <v>449</v>
      </c>
      <c r="F38" s="65">
        <v>1087</v>
      </c>
      <c r="G38" s="58">
        <v>21000</v>
      </c>
      <c r="H38" s="58">
        <f t="shared" si="1"/>
        <v>24360</v>
      </c>
      <c r="I38" s="58">
        <f t="shared" si="0"/>
        <v>339091.19999999995</v>
      </c>
      <c r="J38" s="139"/>
      <c r="K38" s="57">
        <f>+G38*1.16*12*1.42</f>
        <v>415094.39999999997</v>
      </c>
    </row>
    <row r="39" spans="1:11" ht="130.5" customHeight="1" x14ac:dyDescent="0.2">
      <c r="B39" s="157">
        <v>33</v>
      </c>
      <c r="C39" s="62" t="s">
        <v>446</v>
      </c>
      <c r="D39" s="68" t="s">
        <v>448</v>
      </c>
      <c r="E39" s="60" t="s">
        <v>447</v>
      </c>
      <c r="F39" s="65">
        <v>2385.3200000000002</v>
      </c>
      <c r="G39" s="58">
        <v>66000</v>
      </c>
      <c r="H39" s="58">
        <f t="shared" si="1"/>
        <v>76560</v>
      </c>
      <c r="I39" s="58">
        <f t="shared" si="0"/>
        <v>1065715.2</v>
      </c>
      <c r="J39" s="139" t="s">
        <v>583</v>
      </c>
      <c r="K39" s="57">
        <f>+G39*1.16*12*1.2</f>
        <v>1102464</v>
      </c>
    </row>
    <row r="40" spans="1:11" ht="89.25" customHeight="1" x14ac:dyDescent="0.2">
      <c r="B40" s="157">
        <v>34</v>
      </c>
      <c r="C40" s="62" t="s">
        <v>446</v>
      </c>
      <c r="D40" s="68" t="s">
        <v>445</v>
      </c>
      <c r="E40" s="60" t="s">
        <v>67</v>
      </c>
      <c r="F40" s="65">
        <v>592.4</v>
      </c>
      <c r="G40" s="58">
        <v>33700</v>
      </c>
      <c r="H40" s="58">
        <f t="shared" si="1"/>
        <v>39092</v>
      </c>
      <c r="I40" s="58">
        <f t="shared" si="0"/>
        <v>544160.64</v>
      </c>
      <c r="J40" s="139" t="s">
        <v>584</v>
      </c>
      <c r="K40" s="57">
        <f>+G40*1.16*12</f>
        <v>469104</v>
      </c>
    </row>
    <row r="41" spans="1:11" ht="89.25" customHeight="1" x14ac:dyDescent="0.2">
      <c r="B41" s="157">
        <v>35</v>
      </c>
      <c r="C41" s="162" t="s">
        <v>446</v>
      </c>
      <c r="D41" s="163" t="s">
        <v>531</v>
      </c>
      <c r="E41" s="164" t="s">
        <v>525</v>
      </c>
      <c r="F41" s="160">
        <v>250</v>
      </c>
      <c r="G41" s="161">
        <v>15000</v>
      </c>
      <c r="H41" s="161">
        <f>+G41</f>
        <v>15000</v>
      </c>
      <c r="I41" s="161">
        <f>+H41*12</f>
        <v>180000</v>
      </c>
      <c r="J41" s="139" t="s">
        <v>597</v>
      </c>
      <c r="K41" s="57"/>
    </row>
    <row r="42" spans="1:11" ht="87.75" customHeight="1" x14ac:dyDescent="0.2">
      <c r="B42" s="157">
        <v>36</v>
      </c>
      <c r="C42" s="62" t="s">
        <v>420</v>
      </c>
      <c r="D42" s="68" t="s">
        <v>444</v>
      </c>
      <c r="E42" s="67" t="s">
        <v>443</v>
      </c>
      <c r="F42" s="65">
        <v>1293.24</v>
      </c>
      <c r="G42" s="58">
        <v>11157</v>
      </c>
      <c r="H42" s="58">
        <f t="shared" si="1"/>
        <v>12942.119999999999</v>
      </c>
      <c r="I42" s="58">
        <f t="shared" ref="I42:I70" si="4">+H42*12*1.16</f>
        <v>180154.31039999999</v>
      </c>
      <c r="J42" s="139"/>
      <c r="K42" s="57">
        <f t="shared" ref="K42:K57" si="5">+G42*12*1.16</f>
        <v>155305.44</v>
      </c>
    </row>
    <row r="43" spans="1:11" ht="93.75" customHeight="1" x14ac:dyDescent="0.2">
      <c r="B43" s="157">
        <v>37</v>
      </c>
      <c r="C43" s="162" t="s">
        <v>420</v>
      </c>
      <c r="D43" s="163" t="s">
        <v>511</v>
      </c>
      <c r="E43" s="159" t="s">
        <v>442</v>
      </c>
      <c r="F43" s="160">
        <v>136.38999999999999</v>
      </c>
      <c r="G43" s="161">
        <v>7814</v>
      </c>
      <c r="H43" s="161">
        <f t="shared" si="1"/>
        <v>9064.24</v>
      </c>
      <c r="I43" s="161">
        <f t="shared" si="4"/>
        <v>126174.2208</v>
      </c>
      <c r="J43" s="166"/>
      <c r="K43" s="57">
        <f t="shared" si="5"/>
        <v>108770.87999999999</v>
      </c>
    </row>
    <row r="44" spans="1:11" ht="117" customHeight="1" x14ac:dyDescent="0.2">
      <c r="B44" s="63">
        <v>38</v>
      </c>
      <c r="C44" s="62" t="s">
        <v>420</v>
      </c>
      <c r="D44" s="68" t="s">
        <v>441</v>
      </c>
      <c r="E44" s="67" t="s">
        <v>440</v>
      </c>
      <c r="F44" s="65">
        <v>210.12</v>
      </c>
      <c r="G44" s="58">
        <v>3675</v>
      </c>
      <c r="H44" s="58">
        <f t="shared" si="1"/>
        <v>4263</v>
      </c>
      <c r="I44" s="58">
        <f t="shared" si="4"/>
        <v>59340.959999999999</v>
      </c>
      <c r="J44" s="139"/>
      <c r="K44" s="57">
        <f t="shared" si="5"/>
        <v>51156</v>
      </c>
    </row>
    <row r="45" spans="1:11" ht="142.5" customHeight="1" x14ac:dyDescent="0.2">
      <c r="B45" s="157">
        <v>39</v>
      </c>
      <c r="C45" s="62" t="s">
        <v>420</v>
      </c>
      <c r="D45" s="102" t="s">
        <v>439</v>
      </c>
      <c r="E45" s="67" t="s">
        <v>438</v>
      </c>
      <c r="F45" s="65">
        <v>367</v>
      </c>
      <c r="G45" s="58">
        <v>14921</v>
      </c>
      <c r="H45" s="58">
        <f t="shared" si="1"/>
        <v>17308.36</v>
      </c>
      <c r="I45" s="58">
        <f t="shared" si="4"/>
        <v>240932.37119999999</v>
      </c>
      <c r="J45" s="139"/>
      <c r="K45" s="57">
        <f t="shared" si="5"/>
        <v>207700.31999999998</v>
      </c>
    </row>
    <row r="46" spans="1:11" ht="97.5" customHeight="1" x14ac:dyDescent="0.2">
      <c r="B46" s="63">
        <v>40</v>
      </c>
      <c r="C46" s="62" t="s">
        <v>420</v>
      </c>
      <c r="D46" s="68" t="s">
        <v>437</v>
      </c>
      <c r="E46" s="67" t="s">
        <v>77</v>
      </c>
      <c r="F46" s="65">
        <v>895.23</v>
      </c>
      <c r="G46" s="58">
        <v>52241.7</v>
      </c>
      <c r="H46" s="58">
        <f t="shared" si="1"/>
        <v>60600.371999999996</v>
      </c>
      <c r="I46" s="58">
        <f t="shared" si="4"/>
        <v>843557.1782399998</v>
      </c>
      <c r="J46" s="139"/>
      <c r="K46" s="57">
        <f t="shared" si="5"/>
        <v>727204.4639999998</v>
      </c>
    </row>
    <row r="47" spans="1:11" ht="90" customHeight="1" x14ac:dyDescent="0.2">
      <c r="B47" s="157">
        <v>41</v>
      </c>
      <c r="C47" s="62" t="s">
        <v>420</v>
      </c>
      <c r="D47" s="68" t="s">
        <v>436</v>
      </c>
      <c r="E47" s="67" t="s">
        <v>77</v>
      </c>
      <c r="F47" s="65">
        <v>900</v>
      </c>
      <c r="G47" s="58">
        <v>20326</v>
      </c>
      <c r="H47" s="58">
        <f t="shared" si="1"/>
        <v>23578.16</v>
      </c>
      <c r="I47" s="58">
        <f t="shared" si="4"/>
        <v>328207.98719999997</v>
      </c>
      <c r="J47" s="143"/>
      <c r="K47" s="57">
        <f t="shared" si="5"/>
        <v>282937.92</v>
      </c>
    </row>
    <row r="48" spans="1:11" ht="98.25" customHeight="1" x14ac:dyDescent="0.2">
      <c r="B48" s="63">
        <v>42</v>
      </c>
      <c r="C48" s="62" t="s">
        <v>420</v>
      </c>
      <c r="D48" s="68" t="s">
        <v>435</v>
      </c>
      <c r="E48" s="89" t="s">
        <v>77</v>
      </c>
      <c r="F48" s="65">
        <v>800</v>
      </c>
      <c r="G48" s="58">
        <v>33735</v>
      </c>
      <c r="H48" s="58">
        <f t="shared" si="1"/>
        <v>39132.6</v>
      </c>
      <c r="I48" s="58">
        <f t="shared" si="4"/>
        <v>544725.7919999999</v>
      </c>
      <c r="J48" s="139"/>
      <c r="K48" s="57">
        <f t="shared" si="5"/>
        <v>469591.19999999995</v>
      </c>
    </row>
    <row r="49" spans="1:11" ht="140.25" customHeight="1" x14ac:dyDescent="0.2">
      <c r="B49" s="157">
        <v>43</v>
      </c>
      <c r="C49" s="62" t="s">
        <v>420</v>
      </c>
      <c r="D49" s="68" t="s">
        <v>434</v>
      </c>
      <c r="E49" s="67" t="s">
        <v>77</v>
      </c>
      <c r="F49" s="101">
        <v>757.5</v>
      </c>
      <c r="G49" s="58">
        <v>21849</v>
      </c>
      <c r="H49" s="58">
        <f t="shared" si="1"/>
        <v>25344.839999999997</v>
      </c>
      <c r="I49" s="58">
        <f t="shared" si="4"/>
        <v>352800.17279999994</v>
      </c>
      <c r="J49" s="139"/>
      <c r="K49" s="57">
        <f t="shared" si="5"/>
        <v>304138.07999999996</v>
      </c>
    </row>
    <row r="50" spans="1:11" ht="91.5" customHeight="1" x14ac:dyDescent="0.2">
      <c r="B50" s="63">
        <v>44</v>
      </c>
      <c r="C50" s="62" t="s">
        <v>420</v>
      </c>
      <c r="D50" s="68" t="s">
        <v>433</v>
      </c>
      <c r="E50" s="67" t="s">
        <v>432</v>
      </c>
      <c r="F50" s="65">
        <v>1181.4000000000001</v>
      </c>
      <c r="G50" s="58">
        <v>23049.599999999999</v>
      </c>
      <c r="H50" s="58">
        <f t="shared" si="1"/>
        <v>26737.535999999996</v>
      </c>
      <c r="I50" s="58">
        <f t="shared" si="4"/>
        <v>372186.50111999991</v>
      </c>
      <c r="J50" s="139"/>
      <c r="K50" s="57">
        <f t="shared" si="5"/>
        <v>320850.43199999991</v>
      </c>
    </row>
    <row r="51" spans="1:11" ht="141.75" customHeight="1" x14ac:dyDescent="0.2">
      <c r="B51" s="157">
        <v>45</v>
      </c>
      <c r="C51" s="62" t="s">
        <v>420</v>
      </c>
      <c r="D51" s="68" t="s">
        <v>431</v>
      </c>
      <c r="E51" s="67" t="s">
        <v>430</v>
      </c>
      <c r="F51" s="65">
        <v>1932.54</v>
      </c>
      <c r="G51" s="58">
        <v>62534</v>
      </c>
      <c r="H51" s="58">
        <f t="shared" si="1"/>
        <v>72539.439999999988</v>
      </c>
      <c r="I51" s="58">
        <f t="shared" si="4"/>
        <v>1009749.0047999996</v>
      </c>
      <c r="J51" s="139"/>
      <c r="K51" s="57">
        <f t="shared" si="5"/>
        <v>870473.27999999991</v>
      </c>
    </row>
    <row r="52" spans="1:11" ht="107.25" customHeight="1" x14ac:dyDescent="0.2">
      <c r="B52" s="63">
        <v>46</v>
      </c>
      <c r="C52" s="62" t="s">
        <v>420</v>
      </c>
      <c r="D52" s="68" t="s">
        <v>429</v>
      </c>
      <c r="E52" s="67" t="s">
        <v>428</v>
      </c>
      <c r="F52" s="65">
        <v>1423.8</v>
      </c>
      <c r="G52" s="58">
        <v>42244</v>
      </c>
      <c r="H52" s="58">
        <f t="shared" si="1"/>
        <v>49003.039999999994</v>
      </c>
      <c r="I52" s="58">
        <f t="shared" si="4"/>
        <v>682122.31679999991</v>
      </c>
      <c r="J52" s="139"/>
      <c r="K52" s="57">
        <f t="shared" si="5"/>
        <v>588036.48</v>
      </c>
    </row>
    <row r="53" spans="1:11" ht="90" customHeight="1" x14ac:dyDescent="0.2">
      <c r="B53" s="157">
        <v>47</v>
      </c>
      <c r="C53" s="62" t="s">
        <v>420</v>
      </c>
      <c r="D53" s="68" t="s">
        <v>427</v>
      </c>
      <c r="E53" s="67" t="s">
        <v>426</v>
      </c>
      <c r="F53" s="65">
        <v>3107.5</v>
      </c>
      <c r="G53" s="58">
        <v>89568.75</v>
      </c>
      <c r="H53" s="58">
        <f t="shared" si="1"/>
        <v>103899.75</v>
      </c>
      <c r="I53" s="58">
        <f t="shared" si="4"/>
        <v>1446284.5199999998</v>
      </c>
      <c r="J53" s="139"/>
      <c r="K53" s="57">
        <f t="shared" si="5"/>
        <v>1246797</v>
      </c>
    </row>
    <row r="54" spans="1:11" ht="73.5" customHeight="1" x14ac:dyDescent="0.2">
      <c r="B54" s="63">
        <v>48</v>
      </c>
      <c r="C54" s="62" t="s">
        <v>420</v>
      </c>
      <c r="D54" s="68" t="s">
        <v>425</v>
      </c>
      <c r="E54" s="100" t="s">
        <v>127</v>
      </c>
      <c r="F54" s="65">
        <v>1010.83</v>
      </c>
      <c r="G54" s="58">
        <v>24248</v>
      </c>
      <c r="H54" s="58">
        <f t="shared" si="1"/>
        <v>28127.679999999997</v>
      </c>
      <c r="I54" s="58">
        <f t="shared" si="4"/>
        <v>391537.30559999996</v>
      </c>
      <c r="J54" s="139"/>
      <c r="K54" s="57">
        <f t="shared" si="5"/>
        <v>337532.15999999997</v>
      </c>
    </row>
    <row r="55" spans="1:11" s="50" customFormat="1" ht="86.25" customHeight="1" x14ac:dyDescent="0.2">
      <c r="A55" s="49"/>
      <c r="B55" s="157">
        <v>49</v>
      </c>
      <c r="C55" s="62" t="s">
        <v>420</v>
      </c>
      <c r="D55" s="68" t="s">
        <v>424</v>
      </c>
      <c r="E55" s="100" t="s">
        <v>127</v>
      </c>
      <c r="F55" s="65">
        <v>910.99</v>
      </c>
      <c r="G55" s="58">
        <v>26686</v>
      </c>
      <c r="H55" s="58">
        <f t="shared" si="1"/>
        <v>30955.759999999998</v>
      </c>
      <c r="I55" s="58">
        <f t="shared" si="4"/>
        <v>430904.17919999996</v>
      </c>
      <c r="J55" s="139"/>
      <c r="K55" s="57">
        <f t="shared" si="5"/>
        <v>371469.12</v>
      </c>
    </row>
    <row r="56" spans="1:11" s="50" customFormat="1" ht="90.75" customHeight="1" x14ac:dyDescent="0.2">
      <c r="A56" s="49"/>
      <c r="B56" s="63">
        <v>50</v>
      </c>
      <c r="C56" s="62" t="s">
        <v>420</v>
      </c>
      <c r="D56" s="68" t="s">
        <v>423</v>
      </c>
      <c r="E56" s="100" t="s">
        <v>127</v>
      </c>
      <c r="F56" s="65">
        <v>543</v>
      </c>
      <c r="G56" s="58">
        <v>6050</v>
      </c>
      <c r="H56" s="58">
        <f t="shared" si="1"/>
        <v>7017.9999999999991</v>
      </c>
      <c r="I56" s="58">
        <f t="shared" si="4"/>
        <v>97690.559999999983</v>
      </c>
      <c r="J56" s="139"/>
      <c r="K56" s="57">
        <f t="shared" si="5"/>
        <v>84216</v>
      </c>
    </row>
    <row r="57" spans="1:11" s="50" customFormat="1" ht="90" customHeight="1" x14ac:dyDescent="0.2">
      <c r="A57" s="49"/>
      <c r="B57" s="157">
        <v>51</v>
      </c>
      <c r="C57" s="62" t="s">
        <v>420</v>
      </c>
      <c r="D57" s="68" t="s">
        <v>422</v>
      </c>
      <c r="E57" s="67" t="s">
        <v>421</v>
      </c>
      <c r="F57" s="65">
        <v>1422.54</v>
      </c>
      <c r="G57" s="58">
        <v>26525.27</v>
      </c>
      <c r="H57" s="58">
        <f t="shared" si="1"/>
        <v>30769.313199999997</v>
      </c>
      <c r="I57" s="58">
        <f t="shared" si="4"/>
        <v>428308.83974399988</v>
      </c>
      <c r="J57" s="139"/>
      <c r="K57" s="57">
        <f t="shared" si="5"/>
        <v>369231.75839999999</v>
      </c>
    </row>
    <row r="58" spans="1:11" s="50" customFormat="1" ht="114.75" customHeight="1" x14ac:dyDescent="0.2">
      <c r="A58" s="49"/>
      <c r="B58" s="63">
        <v>52</v>
      </c>
      <c r="C58" s="62" t="s">
        <v>420</v>
      </c>
      <c r="D58" s="68" t="s">
        <v>419</v>
      </c>
      <c r="E58" s="100" t="s">
        <v>418</v>
      </c>
      <c r="F58" s="65">
        <v>2287</v>
      </c>
      <c r="G58" s="58">
        <v>18812</v>
      </c>
      <c r="H58" s="58">
        <f t="shared" si="1"/>
        <v>21821.919999999998</v>
      </c>
      <c r="I58" s="58">
        <f t="shared" si="4"/>
        <v>303761.12639999995</v>
      </c>
      <c r="J58" s="144"/>
      <c r="K58" s="57">
        <f>+G58*1.16*12</f>
        <v>261863.03999999998</v>
      </c>
    </row>
    <row r="59" spans="1:11" ht="99" customHeight="1" x14ac:dyDescent="0.2">
      <c r="B59" s="157">
        <v>53</v>
      </c>
      <c r="C59" s="62" t="s">
        <v>413</v>
      </c>
      <c r="D59" s="95" t="s">
        <v>417</v>
      </c>
      <c r="E59" s="95" t="s">
        <v>411</v>
      </c>
      <c r="F59" s="65">
        <v>6722.88</v>
      </c>
      <c r="G59" s="58">
        <v>1124004.53</v>
      </c>
      <c r="H59" s="58">
        <f t="shared" si="1"/>
        <v>1303845.2548</v>
      </c>
      <c r="I59" s="58">
        <f t="shared" si="4"/>
        <v>18149525.946815997</v>
      </c>
      <c r="J59" s="145" t="s">
        <v>545</v>
      </c>
      <c r="K59" s="57">
        <f>+G59*1.16*12</f>
        <v>15646143.057599999</v>
      </c>
    </row>
    <row r="60" spans="1:11" s="56" customFormat="1" ht="171" customHeight="1" x14ac:dyDescent="0.2">
      <c r="A60" s="64"/>
      <c r="B60" s="63">
        <v>54</v>
      </c>
      <c r="C60" s="62" t="s">
        <v>413</v>
      </c>
      <c r="D60" s="97" t="s">
        <v>416</v>
      </c>
      <c r="E60" s="95" t="s">
        <v>411</v>
      </c>
      <c r="F60" s="99">
        <v>2811</v>
      </c>
      <c r="G60" s="98">
        <v>1207545.46</v>
      </c>
      <c r="H60" s="58">
        <f t="shared" si="1"/>
        <v>1400752.7335999999</v>
      </c>
      <c r="I60" s="58">
        <f t="shared" si="4"/>
        <v>19498478.051711999</v>
      </c>
      <c r="J60" s="146" t="s">
        <v>546</v>
      </c>
      <c r="K60" s="57">
        <f>+G60*12*1.16</f>
        <v>16809032.803199999</v>
      </c>
    </row>
    <row r="61" spans="1:11" s="56" customFormat="1" ht="75" customHeight="1" x14ac:dyDescent="0.2">
      <c r="A61" s="64"/>
      <c r="B61" s="157">
        <v>55</v>
      </c>
      <c r="C61" s="62" t="s">
        <v>413</v>
      </c>
      <c r="D61" s="97" t="s">
        <v>415</v>
      </c>
      <c r="E61" s="95" t="s">
        <v>411</v>
      </c>
      <c r="F61" s="65">
        <v>2347.31</v>
      </c>
      <c r="G61" s="58">
        <v>421615.7</v>
      </c>
      <c r="H61" s="58">
        <f t="shared" si="1"/>
        <v>489074.212</v>
      </c>
      <c r="I61" s="58">
        <f t="shared" si="4"/>
        <v>6807913.0310399989</v>
      </c>
      <c r="J61" s="146" t="s">
        <v>547</v>
      </c>
      <c r="K61" s="57">
        <f>+G61*12*1.16</f>
        <v>5868890.5439999998</v>
      </c>
    </row>
    <row r="62" spans="1:11" s="56" customFormat="1" ht="80.25" customHeight="1" x14ac:dyDescent="0.2">
      <c r="A62" s="64"/>
      <c r="B62" s="63">
        <v>56</v>
      </c>
      <c r="C62" s="62" t="s">
        <v>413</v>
      </c>
      <c r="D62" s="96" t="s">
        <v>414</v>
      </c>
      <c r="E62" s="95" t="s">
        <v>411</v>
      </c>
      <c r="F62" s="65">
        <v>3940.44</v>
      </c>
      <c r="G62" s="58">
        <v>1060000</v>
      </c>
      <c r="H62" s="58">
        <f t="shared" si="1"/>
        <v>1229600</v>
      </c>
      <c r="I62" s="58">
        <f t="shared" si="4"/>
        <v>17116032</v>
      </c>
      <c r="J62" s="147" t="s">
        <v>548</v>
      </c>
      <c r="K62" s="57">
        <f>+G62*1.16*12</f>
        <v>14755200</v>
      </c>
    </row>
    <row r="63" spans="1:11" s="56" customFormat="1" ht="81" customHeight="1" x14ac:dyDescent="0.2">
      <c r="A63" s="64"/>
      <c r="B63" s="157">
        <v>57</v>
      </c>
      <c r="C63" s="62" t="s">
        <v>413</v>
      </c>
      <c r="D63" s="96" t="s">
        <v>412</v>
      </c>
      <c r="E63" s="95" t="s">
        <v>411</v>
      </c>
      <c r="F63" s="94">
        <v>3500</v>
      </c>
      <c r="G63" s="58">
        <v>1235000</v>
      </c>
      <c r="H63" s="58">
        <f t="shared" si="1"/>
        <v>1432600</v>
      </c>
      <c r="I63" s="58">
        <f t="shared" si="4"/>
        <v>19941792</v>
      </c>
      <c r="J63" s="147" t="s">
        <v>549</v>
      </c>
      <c r="K63" s="57"/>
    </row>
    <row r="64" spans="1:11" s="56" customFormat="1" ht="75" customHeight="1" x14ac:dyDescent="0.2">
      <c r="A64" s="64"/>
      <c r="B64" s="63">
        <v>58</v>
      </c>
      <c r="C64" s="62" t="s">
        <v>390</v>
      </c>
      <c r="D64" s="68" t="s">
        <v>410</v>
      </c>
      <c r="E64" s="67" t="s">
        <v>409</v>
      </c>
      <c r="F64" s="65">
        <v>180.52</v>
      </c>
      <c r="G64" s="58">
        <v>4000</v>
      </c>
      <c r="H64" s="58">
        <f t="shared" si="1"/>
        <v>4640</v>
      </c>
      <c r="I64" s="58">
        <f t="shared" si="4"/>
        <v>64588.799999999996</v>
      </c>
      <c r="J64" s="148"/>
      <c r="K64" s="57">
        <f>+G64*1.16*12*1.31</f>
        <v>72940.800000000003</v>
      </c>
    </row>
    <row r="65" spans="1:11" s="56" customFormat="1" ht="75" customHeight="1" x14ac:dyDescent="0.2">
      <c r="A65" s="64"/>
      <c r="B65" s="157">
        <v>59</v>
      </c>
      <c r="C65" s="62" t="s">
        <v>390</v>
      </c>
      <c r="D65" s="68" t="s">
        <v>408</v>
      </c>
      <c r="E65" s="67" t="s">
        <v>407</v>
      </c>
      <c r="F65" s="65">
        <v>157.41</v>
      </c>
      <c r="G65" s="58">
        <v>4500</v>
      </c>
      <c r="H65" s="58">
        <f t="shared" si="1"/>
        <v>5220</v>
      </c>
      <c r="I65" s="58">
        <f t="shared" si="4"/>
        <v>72662.399999999994</v>
      </c>
      <c r="J65" s="148" t="s">
        <v>584</v>
      </c>
      <c r="K65" s="57">
        <f>+G65*1.16*12*1.05</f>
        <v>65772</v>
      </c>
    </row>
    <row r="66" spans="1:11" s="56" customFormat="1" ht="98.25" customHeight="1" x14ac:dyDescent="0.2">
      <c r="A66" s="64"/>
      <c r="B66" s="63">
        <v>60</v>
      </c>
      <c r="C66" s="62" t="s">
        <v>390</v>
      </c>
      <c r="D66" s="68" t="s">
        <v>406</v>
      </c>
      <c r="E66" s="67" t="s">
        <v>405</v>
      </c>
      <c r="F66" s="65">
        <v>238.65</v>
      </c>
      <c r="G66" s="58">
        <v>5000</v>
      </c>
      <c r="H66" s="58">
        <f t="shared" si="1"/>
        <v>5800</v>
      </c>
      <c r="I66" s="58">
        <f t="shared" si="4"/>
        <v>80736</v>
      </c>
      <c r="J66" s="148"/>
      <c r="K66" s="57">
        <f>+G66*1.16*12*2.5</f>
        <v>174000</v>
      </c>
    </row>
    <row r="67" spans="1:11" s="56" customFormat="1" ht="87" customHeight="1" x14ac:dyDescent="0.2">
      <c r="A67" s="64"/>
      <c r="B67" s="157">
        <v>61</v>
      </c>
      <c r="C67" s="62" t="s">
        <v>390</v>
      </c>
      <c r="D67" s="68" t="s">
        <v>404</v>
      </c>
      <c r="E67" s="67" t="s">
        <v>403</v>
      </c>
      <c r="F67" s="65">
        <v>2083.8200000000002</v>
      </c>
      <c r="G67" s="58">
        <v>103448.28</v>
      </c>
      <c r="H67" s="58">
        <f t="shared" si="1"/>
        <v>120000.0048</v>
      </c>
      <c r="I67" s="58">
        <f t="shared" si="4"/>
        <v>1670400.0668159998</v>
      </c>
      <c r="J67" s="148" t="s">
        <v>582</v>
      </c>
      <c r="K67" s="57">
        <f>+G67*12*1.16</f>
        <v>1440000.0575999997</v>
      </c>
    </row>
    <row r="68" spans="1:11" s="56" customFormat="1" ht="105" customHeight="1" x14ac:dyDescent="0.2">
      <c r="A68" s="64"/>
      <c r="B68" s="63">
        <v>62</v>
      </c>
      <c r="C68" s="62" t="s">
        <v>390</v>
      </c>
      <c r="D68" s="68" t="s">
        <v>402</v>
      </c>
      <c r="E68" s="67" t="s">
        <v>401</v>
      </c>
      <c r="F68" s="65">
        <v>1188.8</v>
      </c>
      <c r="G68" s="58">
        <v>63397.86</v>
      </c>
      <c r="H68" s="58">
        <f t="shared" si="1"/>
        <v>73541.517599999992</v>
      </c>
      <c r="I68" s="58">
        <f t="shared" si="4"/>
        <v>1023697.9249919999</v>
      </c>
      <c r="J68" s="148" t="s">
        <v>563</v>
      </c>
      <c r="K68" s="57">
        <f>+G68*1.16*12</f>
        <v>882498.2111999999</v>
      </c>
    </row>
    <row r="69" spans="1:11" s="56" customFormat="1" ht="99" customHeight="1" x14ac:dyDescent="0.2">
      <c r="A69" s="64"/>
      <c r="B69" s="157">
        <v>63</v>
      </c>
      <c r="C69" s="62" t="s">
        <v>390</v>
      </c>
      <c r="D69" s="68" t="s">
        <v>400</v>
      </c>
      <c r="E69" s="67" t="s">
        <v>399</v>
      </c>
      <c r="F69" s="65">
        <v>134.35</v>
      </c>
      <c r="G69" s="58">
        <v>3000</v>
      </c>
      <c r="H69" s="58">
        <f t="shared" si="1"/>
        <v>3479.9999999999995</v>
      </c>
      <c r="I69" s="58">
        <f t="shared" si="4"/>
        <v>48441.599999999991</v>
      </c>
      <c r="J69" s="148" t="s">
        <v>564</v>
      </c>
      <c r="K69" s="57">
        <f>+G69*1.16*12*1.5</f>
        <v>62639.999999999985</v>
      </c>
    </row>
    <row r="70" spans="1:11" s="56" customFormat="1" ht="73.5" customHeight="1" x14ac:dyDescent="0.2">
      <c r="A70" s="64"/>
      <c r="B70" s="63">
        <v>64</v>
      </c>
      <c r="C70" s="62" t="s">
        <v>390</v>
      </c>
      <c r="D70" s="61" t="s">
        <v>398</v>
      </c>
      <c r="E70" s="93" t="s">
        <v>397</v>
      </c>
      <c r="F70" s="65">
        <v>93.62</v>
      </c>
      <c r="G70" s="58">
        <v>500</v>
      </c>
      <c r="H70" s="58">
        <f t="shared" si="1"/>
        <v>580</v>
      </c>
      <c r="I70" s="58">
        <f t="shared" si="4"/>
        <v>8073.5999999999995</v>
      </c>
      <c r="J70" s="149"/>
      <c r="K70" s="57">
        <f>+G70*12*1.16</f>
        <v>6959.9999999999991</v>
      </c>
    </row>
    <row r="71" spans="1:11" s="56" customFormat="1" ht="80.25" customHeight="1" x14ac:dyDescent="0.2">
      <c r="A71" s="64"/>
      <c r="B71" s="63">
        <v>65</v>
      </c>
      <c r="C71" s="62" t="s">
        <v>390</v>
      </c>
      <c r="D71" s="92" t="s">
        <v>396</v>
      </c>
      <c r="E71" s="67" t="s">
        <v>395</v>
      </c>
      <c r="F71" s="65">
        <v>759.58</v>
      </c>
      <c r="G71" s="58">
        <v>23638</v>
      </c>
      <c r="H71" s="58">
        <f t="shared" si="1"/>
        <v>27420.079999999998</v>
      </c>
      <c r="I71" s="58">
        <f t="shared" ref="I71:I90" si="6">+H71*12*1.16</f>
        <v>381687.51359999995</v>
      </c>
      <c r="J71" s="148"/>
      <c r="K71" s="57">
        <f>+G71*12*1.16</f>
        <v>329040.95999999996</v>
      </c>
    </row>
    <row r="72" spans="1:11" s="56" customFormat="1" ht="103.5" customHeight="1" x14ac:dyDescent="0.2">
      <c r="A72" s="64"/>
      <c r="B72" s="157">
        <v>66</v>
      </c>
      <c r="C72" s="62" t="s">
        <v>390</v>
      </c>
      <c r="D72" s="68" t="s">
        <v>394</v>
      </c>
      <c r="E72" s="67" t="s">
        <v>61</v>
      </c>
      <c r="F72" s="65">
        <v>1950.88</v>
      </c>
      <c r="G72" s="58">
        <v>125475.65</v>
      </c>
      <c r="H72" s="58">
        <f t="shared" ref="H72:H131" si="7">+G72*1.16</f>
        <v>145551.75399999999</v>
      </c>
      <c r="I72" s="58">
        <f t="shared" si="6"/>
        <v>2026080.4156799999</v>
      </c>
      <c r="J72" s="148"/>
      <c r="K72" s="57">
        <f>+G72*1.16*12</f>
        <v>1746621.048</v>
      </c>
    </row>
    <row r="73" spans="1:11" s="56" customFormat="1" ht="81" customHeight="1" x14ac:dyDescent="0.2">
      <c r="A73" s="64"/>
      <c r="B73" s="63">
        <v>67</v>
      </c>
      <c r="C73" s="162" t="s">
        <v>390</v>
      </c>
      <c r="D73" s="158" t="s">
        <v>393</v>
      </c>
      <c r="E73" s="159" t="s">
        <v>392</v>
      </c>
      <c r="F73" s="160">
        <v>213.71</v>
      </c>
      <c r="G73" s="161">
        <v>9800</v>
      </c>
      <c r="H73" s="161">
        <f t="shared" si="7"/>
        <v>11368</v>
      </c>
      <c r="I73" s="161">
        <f t="shared" si="6"/>
        <v>158242.56</v>
      </c>
      <c r="J73" s="171"/>
      <c r="K73" s="57">
        <f>+G73*12*1.16</f>
        <v>136416</v>
      </c>
    </row>
    <row r="74" spans="1:11" s="56" customFormat="1" ht="100.5" customHeight="1" x14ac:dyDescent="0.2">
      <c r="A74" s="64"/>
      <c r="B74" s="157">
        <v>68</v>
      </c>
      <c r="C74" s="162" t="s">
        <v>390</v>
      </c>
      <c r="D74" s="158" t="s">
        <v>391</v>
      </c>
      <c r="E74" s="159" t="s">
        <v>77</v>
      </c>
      <c r="F74" s="160">
        <v>1882.8</v>
      </c>
      <c r="G74" s="161">
        <v>55000</v>
      </c>
      <c r="H74" s="161">
        <f t="shared" si="7"/>
        <v>63799.999999999993</v>
      </c>
      <c r="I74" s="161">
        <f t="shared" si="6"/>
        <v>888095.99999999977</v>
      </c>
      <c r="J74" s="171"/>
      <c r="K74" s="57">
        <f>+G74*1.16*12*1.5</f>
        <v>1148399.9999999998</v>
      </c>
    </row>
    <row r="75" spans="1:11" s="56" customFormat="1" ht="93.75" customHeight="1" x14ac:dyDescent="0.2">
      <c r="A75" s="64"/>
      <c r="B75" s="63">
        <v>69</v>
      </c>
      <c r="C75" s="162" t="s">
        <v>390</v>
      </c>
      <c r="D75" s="158" t="s">
        <v>541</v>
      </c>
      <c r="E75" s="159" t="s">
        <v>77</v>
      </c>
      <c r="F75" s="160">
        <v>2000</v>
      </c>
      <c r="G75" s="161">
        <v>215517.24</v>
      </c>
      <c r="H75" s="161">
        <v>215517.24</v>
      </c>
      <c r="I75" s="161">
        <f t="shared" si="6"/>
        <v>2999999.9807999996</v>
      </c>
      <c r="J75" s="172"/>
      <c r="K75" s="57">
        <f>+G75*12*1.16</f>
        <v>2999999.9807999996</v>
      </c>
    </row>
    <row r="76" spans="1:11" s="56" customFormat="1" ht="84.75" customHeight="1" x14ac:dyDescent="0.2">
      <c r="A76" s="64"/>
      <c r="B76" s="157">
        <v>70</v>
      </c>
      <c r="C76" s="162" t="s">
        <v>390</v>
      </c>
      <c r="D76" s="158" t="s">
        <v>389</v>
      </c>
      <c r="E76" s="159" t="s">
        <v>208</v>
      </c>
      <c r="F76" s="160">
        <v>897.7</v>
      </c>
      <c r="G76" s="161">
        <v>19800</v>
      </c>
      <c r="H76" s="161">
        <f t="shared" si="7"/>
        <v>22968</v>
      </c>
      <c r="I76" s="161">
        <f t="shared" si="6"/>
        <v>319714.56</v>
      </c>
      <c r="J76" s="172"/>
      <c r="K76" s="57">
        <f>+G76*12*1.16</f>
        <v>275616</v>
      </c>
    </row>
    <row r="77" spans="1:11" s="56" customFormat="1" ht="84.75" customHeight="1" x14ac:dyDescent="0.2">
      <c r="A77" s="64"/>
      <c r="B77" s="63">
        <v>71</v>
      </c>
      <c r="C77" s="162" t="s">
        <v>390</v>
      </c>
      <c r="D77" s="158" t="s">
        <v>504</v>
      </c>
      <c r="E77" s="159" t="s">
        <v>300</v>
      </c>
      <c r="F77" s="160">
        <v>5864.5</v>
      </c>
      <c r="G77" s="161">
        <v>258016</v>
      </c>
      <c r="H77" s="161">
        <f t="shared" si="7"/>
        <v>299298.56</v>
      </c>
      <c r="I77" s="161">
        <f t="shared" si="6"/>
        <v>4166235.9551999993</v>
      </c>
      <c r="J77" s="172" t="s">
        <v>589</v>
      </c>
      <c r="K77" s="57"/>
    </row>
    <row r="78" spans="1:11" s="56" customFormat="1" ht="105" customHeight="1" x14ac:dyDescent="0.2">
      <c r="A78" s="64"/>
      <c r="B78" s="157">
        <v>72</v>
      </c>
      <c r="C78" s="162" t="s">
        <v>376</v>
      </c>
      <c r="D78" s="158" t="s">
        <v>388</v>
      </c>
      <c r="E78" s="164" t="s">
        <v>387</v>
      </c>
      <c r="F78" s="160">
        <v>1044.78</v>
      </c>
      <c r="G78" s="161">
        <v>37500</v>
      </c>
      <c r="H78" s="161">
        <f t="shared" si="7"/>
        <v>43500</v>
      </c>
      <c r="I78" s="161">
        <f t="shared" si="6"/>
        <v>605520</v>
      </c>
      <c r="J78" s="173"/>
      <c r="K78" s="57">
        <f>+G78*1.16*12</f>
        <v>522000</v>
      </c>
    </row>
    <row r="79" spans="1:11" s="56" customFormat="1" ht="66.75" customHeight="1" x14ac:dyDescent="0.2">
      <c r="A79" s="64"/>
      <c r="B79" s="63">
        <v>73</v>
      </c>
      <c r="C79" s="162" t="s">
        <v>376</v>
      </c>
      <c r="D79" s="158" t="s">
        <v>386</v>
      </c>
      <c r="E79" s="164" t="s">
        <v>127</v>
      </c>
      <c r="F79" s="160">
        <v>404.01</v>
      </c>
      <c r="G79" s="161">
        <v>8000</v>
      </c>
      <c r="H79" s="161">
        <f t="shared" si="7"/>
        <v>9280</v>
      </c>
      <c r="I79" s="161">
        <f t="shared" si="6"/>
        <v>129177.59999999999</v>
      </c>
      <c r="J79" s="174"/>
      <c r="K79" s="57">
        <f>+G79*1.16*12</f>
        <v>111360</v>
      </c>
    </row>
    <row r="80" spans="1:11" s="56" customFormat="1" ht="110.25" customHeight="1" x14ac:dyDescent="0.2">
      <c r="A80" s="64"/>
      <c r="B80" s="157">
        <v>74</v>
      </c>
      <c r="C80" s="162" t="s">
        <v>376</v>
      </c>
      <c r="D80" s="158" t="s">
        <v>385</v>
      </c>
      <c r="E80" s="164" t="s">
        <v>127</v>
      </c>
      <c r="F80" s="160">
        <v>525.6</v>
      </c>
      <c r="G80" s="161">
        <v>10319.92</v>
      </c>
      <c r="H80" s="161">
        <f t="shared" si="7"/>
        <v>11971.107199999999</v>
      </c>
      <c r="I80" s="161">
        <f t="shared" si="6"/>
        <v>166637.81222399996</v>
      </c>
      <c r="J80" s="174"/>
      <c r="K80" s="57">
        <f>+G80*1.16*12</f>
        <v>143653.28639999998</v>
      </c>
    </row>
    <row r="81" spans="1:11" s="56" customFormat="1" ht="94.5" customHeight="1" x14ac:dyDescent="0.2">
      <c r="A81" s="64"/>
      <c r="B81" s="63">
        <v>75</v>
      </c>
      <c r="C81" s="162" t="s">
        <v>376</v>
      </c>
      <c r="D81" s="158" t="s">
        <v>384</v>
      </c>
      <c r="E81" s="164" t="s">
        <v>383</v>
      </c>
      <c r="F81" s="160">
        <v>2390.48</v>
      </c>
      <c r="G81" s="161">
        <v>39809</v>
      </c>
      <c r="H81" s="161">
        <f t="shared" si="7"/>
        <v>46178.439999999995</v>
      </c>
      <c r="I81" s="161">
        <f t="shared" si="6"/>
        <v>642803.88479999988</v>
      </c>
      <c r="J81" s="173" t="s">
        <v>547</v>
      </c>
      <c r="K81" s="57">
        <f>+G81*1.16*12</f>
        <v>554141.27999999991</v>
      </c>
    </row>
    <row r="82" spans="1:11" s="56" customFormat="1" ht="109.5" customHeight="1" x14ac:dyDescent="0.2">
      <c r="A82" s="64"/>
      <c r="B82" s="157">
        <v>76</v>
      </c>
      <c r="C82" s="162" t="s">
        <v>376</v>
      </c>
      <c r="D82" s="158" t="s">
        <v>382</v>
      </c>
      <c r="E82" s="164" t="s">
        <v>77</v>
      </c>
      <c r="F82" s="160">
        <v>789.02</v>
      </c>
      <c r="G82" s="161">
        <v>32031</v>
      </c>
      <c r="H82" s="161">
        <f t="shared" si="7"/>
        <v>37155.96</v>
      </c>
      <c r="I82" s="161">
        <f t="shared" si="6"/>
        <v>517210.9632</v>
      </c>
      <c r="J82" s="173" t="s">
        <v>583</v>
      </c>
      <c r="K82" s="57">
        <f>+G82*1.16*12*1.05</f>
        <v>468165.09600000002</v>
      </c>
    </row>
    <row r="83" spans="1:11" s="56" customFormat="1" ht="105" customHeight="1" x14ac:dyDescent="0.2">
      <c r="A83" s="64"/>
      <c r="B83" s="63">
        <v>77</v>
      </c>
      <c r="C83" s="162" t="s">
        <v>376</v>
      </c>
      <c r="D83" s="158" t="s">
        <v>381</v>
      </c>
      <c r="E83" s="164" t="s">
        <v>77</v>
      </c>
      <c r="F83" s="160">
        <v>1271.54</v>
      </c>
      <c r="G83" s="161">
        <v>38112.720000000001</v>
      </c>
      <c r="H83" s="161">
        <f t="shared" si="7"/>
        <v>44210.7552</v>
      </c>
      <c r="I83" s="161">
        <f t="shared" si="6"/>
        <v>615413.71238399984</v>
      </c>
      <c r="J83" s="175"/>
      <c r="K83" s="57">
        <f>+G83*1.16*12*1.05</f>
        <v>557055.51552000002</v>
      </c>
    </row>
    <row r="84" spans="1:11" s="56" customFormat="1" ht="87.75" customHeight="1" x14ac:dyDescent="0.2">
      <c r="A84" s="64"/>
      <c r="B84" s="157">
        <v>78</v>
      </c>
      <c r="C84" s="162" t="s">
        <v>376</v>
      </c>
      <c r="D84" s="158" t="s">
        <v>380</v>
      </c>
      <c r="E84" s="164" t="s">
        <v>379</v>
      </c>
      <c r="F84" s="160">
        <v>886</v>
      </c>
      <c r="G84" s="161">
        <v>30415.439999999999</v>
      </c>
      <c r="H84" s="161">
        <f t="shared" si="7"/>
        <v>35281.910399999993</v>
      </c>
      <c r="I84" s="161">
        <f t="shared" si="6"/>
        <v>491124.19276799989</v>
      </c>
      <c r="J84" s="175"/>
      <c r="K84" s="57">
        <f>+G84*1.16*12</f>
        <v>423382.92479999992</v>
      </c>
    </row>
    <row r="85" spans="1:11" s="56" customFormat="1" ht="92.25" customHeight="1" x14ac:dyDescent="0.2">
      <c r="A85" s="64"/>
      <c r="B85" s="63">
        <v>79</v>
      </c>
      <c r="C85" s="162" t="s">
        <v>376</v>
      </c>
      <c r="D85" s="158" t="s">
        <v>378</v>
      </c>
      <c r="E85" s="164" t="s">
        <v>377</v>
      </c>
      <c r="F85" s="160">
        <v>1379.04</v>
      </c>
      <c r="G85" s="161">
        <v>28159.99</v>
      </c>
      <c r="H85" s="161">
        <f t="shared" si="7"/>
        <v>32665.588400000001</v>
      </c>
      <c r="I85" s="161">
        <f t="shared" si="6"/>
        <v>454704.99052799994</v>
      </c>
      <c r="J85" s="173" t="s">
        <v>548</v>
      </c>
      <c r="K85" s="57">
        <f>+G85*1.16*12</f>
        <v>391987.06079999998</v>
      </c>
    </row>
    <row r="86" spans="1:11" s="56" customFormat="1" ht="119.25" customHeight="1" x14ac:dyDescent="0.2">
      <c r="A86" s="64"/>
      <c r="B86" s="157">
        <v>80</v>
      </c>
      <c r="C86" s="162" t="s">
        <v>376</v>
      </c>
      <c r="D86" s="158" t="s">
        <v>375</v>
      </c>
      <c r="E86" s="164" t="s">
        <v>374</v>
      </c>
      <c r="F86" s="160">
        <v>2343.1999999999998</v>
      </c>
      <c r="G86" s="161">
        <v>31582.21</v>
      </c>
      <c r="H86" s="161">
        <f t="shared" si="7"/>
        <v>36635.363599999997</v>
      </c>
      <c r="I86" s="161">
        <f t="shared" si="6"/>
        <v>509964.26131199993</v>
      </c>
      <c r="J86" s="173"/>
      <c r="K86" s="57">
        <f>+G86*1.16*12</f>
        <v>439624.36319999996</v>
      </c>
    </row>
    <row r="87" spans="1:11" s="56" customFormat="1" ht="105" customHeight="1" x14ac:dyDescent="0.2">
      <c r="A87" s="64"/>
      <c r="B87" s="63">
        <v>81</v>
      </c>
      <c r="C87" s="162" t="s">
        <v>365</v>
      </c>
      <c r="D87" s="158" t="s">
        <v>373</v>
      </c>
      <c r="E87" s="164" t="s">
        <v>372</v>
      </c>
      <c r="F87" s="160">
        <v>185.76</v>
      </c>
      <c r="G87" s="161">
        <v>4241</v>
      </c>
      <c r="H87" s="161">
        <f t="shared" si="7"/>
        <v>4919.5599999999995</v>
      </c>
      <c r="I87" s="161">
        <f t="shared" si="6"/>
        <v>68480.275199999989</v>
      </c>
      <c r="J87" s="176"/>
      <c r="K87" s="57">
        <f t="shared" ref="K87:K94" si="8">+G87*12*1.16</f>
        <v>59034.719999999994</v>
      </c>
    </row>
    <row r="88" spans="1:11" s="71" customFormat="1" ht="87" customHeight="1" x14ac:dyDescent="0.2">
      <c r="A88" s="64"/>
      <c r="B88" s="157">
        <v>82</v>
      </c>
      <c r="C88" s="162" t="s">
        <v>365</v>
      </c>
      <c r="D88" s="158" t="s">
        <v>371</v>
      </c>
      <c r="E88" s="164" t="s">
        <v>370</v>
      </c>
      <c r="F88" s="160">
        <v>323.49</v>
      </c>
      <c r="G88" s="177">
        <v>6061</v>
      </c>
      <c r="H88" s="161">
        <f t="shared" si="7"/>
        <v>7030.7599999999993</v>
      </c>
      <c r="I88" s="161">
        <f t="shared" si="6"/>
        <v>97868.179199999984</v>
      </c>
      <c r="J88" s="150" t="s">
        <v>598</v>
      </c>
      <c r="K88" s="57">
        <f t="shared" si="8"/>
        <v>84369.12</v>
      </c>
    </row>
    <row r="89" spans="1:11" s="71" customFormat="1" ht="81" customHeight="1" x14ac:dyDescent="0.2">
      <c r="A89" s="64"/>
      <c r="B89" s="63">
        <v>83</v>
      </c>
      <c r="C89" s="162" t="s">
        <v>365</v>
      </c>
      <c r="D89" s="158" t="s">
        <v>369</v>
      </c>
      <c r="E89" s="164" t="s">
        <v>217</v>
      </c>
      <c r="F89" s="160">
        <v>152.97</v>
      </c>
      <c r="G89" s="161">
        <v>5000</v>
      </c>
      <c r="H89" s="161">
        <f t="shared" si="7"/>
        <v>5800</v>
      </c>
      <c r="I89" s="161">
        <f t="shared" si="6"/>
        <v>80736</v>
      </c>
      <c r="J89" s="150"/>
      <c r="K89" s="57">
        <f t="shared" si="8"/>
        <v>69600</v>
      </c>
    </row>
    <row r="90" spans="1:11" s="71" customFormat="1" ht="92.25" customHeight="1" x14ac:dyDescent="0.2">
      <c r="A90" s="64"/>
      <c r="B90" s="157">
        <v>84</v>
      </c>
      <c r="C90" s="162" t="s">
        <v>365</v>
      </c>
      <c r="D90" s="158" t="s">
        <v>368</v>
      </c>
      <c r="E90" s="164" t="s">
        <v>137</v>
      </c>
      <c r="F90" s="160">
        <v>184.58</v>
      </c>
      <c r="G90" s="161">
        <v>3150</v>
      </c>
      <c r="H90" s="161">
        <f t="shared" si="7"/>
        <v>3653.9999999999995</v>
      </c>
      <c r="I90" s="161">
        <f t="shared" si="6"/>
        <v>50863.679999999986</v>
      </c>
      <c r="J90" s="150"/>
      <c r="K90" s="57">
        <f t="shared" si="8"/>
        <v>43848</v>
      </c>
    </row>
    <row r="91" spans="1:11" s="71" customFormat="1" ht="95.25" customHeight="1" x14ac:dyDescent="0.2">
      <c r="A91" s="64"/>
      <c r="B91" s="63">
        <v>85</v>
      </c>
      <c r="C91" s="162" t="s">
        <v>365</v>
      </c>
      <c r="D91" s="158" t="s">
        <v>367</v>
      </c>
      <c r="E91" s="164" t="s">
        <v>163</v>
      </c>
      <c r="F91" s="160">
        <v>468.79</v>
      </c>
      <c r="G91" s="161">
        <v>23100</v>
      </c>
      <c r="H91" s="161">
        <f>+G91</f>
        <v>23100</v>
      </c>
      <c r="I91" s="161">
        <f>+H91*12</f>
        <v>277200</v>
      </c>
      <c r="J91" s="150"/>
      <c r="K91" s="57">
        <f t="shared" si="8"/>
        <v>321552</v>
      </c>
    </row>
    <row r="92" spans="1:11" s="71" customFormat="1" ht="110.25" customHeight="1" x14ac:dyDescent="0.2">
      <c r="A92" s="64"/>
      <c r="B92" s="157">
        <v>86</v>
      </c>
      <c r="C92" s="162" t="s">
        <v>365</v>
      </c>
      <c r="D92" s="158" t="s">
        <v>366</v>
      </c>
      <c r="E92" s="164" t="s">
        <v>55</v>
      </c>
      <c r="F92" s="160">
        <v>546.5</v>
      </c>
      <c r="G92" s="161">
        <v>14955</v>
      </c>
      <c r="H92" s="161">
        <f t="shared" si="7"/>
        <v>17347.8</v>
      </c>
      <c r="I92" s="161">
        <f t="shared" ref="I92:I119" si="9">+H92*12*1.16</f>
        <v>241481.37599999996</v>
      </c>
      <c r="J92" s="150" t="s">
        <v>599</v>
      </c>
      <c r="K92" s="57">
        <f t="shared" si="8"/>
        <v>208173.59999999998</v>
      </c>
    </row>
    <row r="93" spans="1:11" s="71" customFormat="1" ht="129" customHeight="1" x14ac:dyDescent="0.2">
      <c r="A93" s="64"/>
      <c r="B93" s="63">
        <v>87</v>
      </c>
      <c r="C93" s="162" t="s">
        <v>365</v>
      </c>
      <c r="D93" s="158" t="s">
        <v>364</v>
      </c>
      <c r="E93" s="164" t="s">
        <v>363</v>
      </c>
      <c r="F93" s="160">
        <v>176.91</v>
      </c>
      <c r="G93" s="161">
        <v>6000</v>
      </c>
      <c r="H93" s="161">
        <f t="shared" si="7"/>
        <v>6959.9999999999991</v>
      </c>
      <c r="I93" s="161">
        <f t="shared" si="9"/>
        <v>96883.199999999983</v>
      </c>
      <c r="J93" s="176"/>
      <c r="K93" s="57">
        <f t="shared" si="8"/>
        <v>83520</v>
      </c>
    </row>
    <row r="94" spans="1:11" s="71" customFormat="1" ht="111.75" customHeight="1" x14ac:dyDescent="0.2">
      <c r="A94" s="64"/>
      <c r="B94" s="157">
        <v>88</v>
      </c>
      <c r="C94" s="162" t="s">
        <v>362</v>
      </c>
      <c r="D94" s="158" t="s">
        <v>559</v>
      </c>
      <c r="E94" s="164" t="s">
        <v>61</v>
      </c>
      <c r="F94" s="160">
        <v>5651.63</v>
      </c>
      <c r="G94" s="178">
        <v>497343.44</v>
      </c>
      <c r="H94" s="161">
        <f t="shared" si="7"/>
        <v>576918.39039999992</v>
      </c>
      <c r="I94" s="161">
        <f t="shared" si="9"/>
        <v>8030703.9943679981</v>
      </c>
      <c r="J94" s="179" t="s">
        <v>554</v>
      </c>
      <c r="K94" s="57">
        <f t="shared" si="8"/>
        <v>6923020.6847999999</v>
      </c>
    </row>
    <row r="95" spans="1:11" s="71" customFormat="1" ht="78.75" customHeight="1" x14ac:dyDescent="0.2">
      <c r="A95" s="64"/>
      <c r="B95" s="157">
        <v>89</v>
      </c>
      <c r="C95" s="162" t="s">
        <v>362</v>
      </c>
      <c r="D95" s="163" t="s">
        <v>361</v>
      </c>
      <c r="E95" s="159" t="s">
        <v>360</v>
      </c>
      <c r="F95" s="160">
        <v>682.46</v>
      </c>
      <c r="G95" s="161">
        <v>25330.57</v>
      </c>
      <c r="H95" s="161">
        <f t="shared" si="7"/>
        <v>29383.461199999998</v>
      </c>
      <c r="I95" s="161">
        <f t="shared" si="9"/>
        <v>409017.779904</v>
      </c>
      <c r="J95" s="179" t="s">
        <v>555</v>
      </c>
      <c r="K95" s="57">
        <f>+G95*12*1.16</f>
        <v>352601.53439999995</v>
      </c>
    </row>
    <row r="96" spans="1:11" s="71" customFormat="1" ht="90" customHeight="1" x14ac:dyDescent="0.2">
      <c r="A96" s="64"/>
      <c r="B96" s="63">
        <v>90</v>
      </c>
      <c r="C96" s="62" t="s">
        <v>295</v>
      </c>
      <c r="D96" s="61" t="s">
        <v>359</v>
      </c>
      <c r="E96" s="60" t="s">
        <v>358</v>
      </c>
      <c r="F96" s="65">
        <v>217.2</v>
      </c>
      <c r="G96" s="58">
        <v>7114.5</v>
      </c>
      <c r="H96" s="58">
        <f t="shared" si="7"/>
        <v>8252.82</v>
      </c>
      <c r="I96" s="58">
        <f t="shared" si="9"/>
        <v>114879.25439999999</v>
      </c>
      <c r="J96" s="138"/>
      <c r="K96" s="57">
        <f>+G96*1.16*12*1.0519</f>
        <v>104173.69629600001</v>
      </c>
    </row>
    <row r="97" spans="1:11" s="71" customFormat="1" ht="90" customHeight="1" x14ac:dyDescent="0.2">
      <c r="A97" s="64"/>
      <c r="B97" s="157">
        <v>91</v>
      </c>
      <c r="C97" s="62" t="s">
        <v>295</v>
      </c>
      <c r="D97" s="61" t="s">
        <v>357</v>
      </c>
      <c r="E97" s="60" t="s">
        <v>356</v>
      </c>
      <c r="F97" s="65">
        <v>172</v>
      </c>
      <c r="G97" s="58">
        <v>2500</v>
      </c>
      <c r="H97" s="58">
        <f t="shared" si="7"/>
        <v>2900</v>
      </c>
      <c r="I97" s="58">
        <f t="shared" si="9"/>
        <v>40368</v>
      </c>
      <c r="J97" s="139"/>
      <c r="K97" s="57">
        <f>+G97*1.16*12*1.2</f>
        <v>41760</v>
      </c>
    </row>
    <row r="98" spans="1:11" s="71" customFormat="1" ht="92.25" customHeight="1" x14ac:dyDescent="0.2">
      <c r="A98" s="64"/>
      <c r="B98" s="63">
        <v>92</v>
      </c>
      <c r="C98" s="62" t="s">
        <v>295</v>
      </c>
      <c r="D98" s="61" t="s">
        <v>355</v>
      </c>
      <c r="E98" s="60" t="s">
        <v>354</v>
      </c>
      <c r="F98" s="65">
        <v>723.34</v>
      </c>
      <c r="G98" s="58">
        <v>5528</v>
      </c>
      <c r="H98" s="58">
        <f t="shared" si="7"/>
        <v>6412.48</v>
      </c>
      <c r="I98" s="58">
        <f t="shared" si="9"/>
        <v>89261.72159999999</v>
      </c>
      <c r="J98" s="139"/>
      <c r="K98" s="57">
        <f>+G98*1.16*12*1.2</f>
        <v>92339.711999999985</v>
      </c>
    </row>
    <row r="99" spans="1:11" s="71" customFormat="1" ht="68.25" customHeight="1" x14ac:dyDescent="0.2">
      <c r="A99" s="64"/>
      <c r="B99" s="157">
        <v>93</v>
      </c>
      <c r="C99" s="62" t="s">
        <v>295</v>
      </c>
      <c r="D99" s="61" t="s">
        <v>353</v>
      </c>
      <c r="E99" s="60" t="s">
        <v>352</v>
      </c>
      <c r="F99" s="65">
        <v>518.27</v>
      </c>
      <c r="G99" s="58">
        <v>13000</v>
      </c>
      <c r="H99" s="58">
        <f t="shared" si="7"/>
        <v>15079.999999999998</v>
      </c>
      <c r="I99" s="58">
        <f t="shared" si="9"/>
        <v>209913.59999999995</v>
      </c>
      <c r="J99" s="139"/>
      <c r="K99" s="57">
        <f>+G99*1.16*12*1.08</f>
        <v>195436.79999999999</v>
      </c>
    </row>
    <row r="100" spans="1:11" s="71" customFormat="1" ht="127.5" customHeight="1" x14ac:dyDescent="0.2">
      <c r="A100" s="64"/>
      <c r="B100" s="63">
        <v>94</v>
      </c>
      <c r="C100" s="62" t="s">
        <v>295</v>
      </c>
      <c r="D100" s="61" t="s">
        <v>351</v>
      </c>
      <c r="E100" s="60" t="s">
        <v>350</v>
      </c>
      <c r="F100" s="65">
        <v>1565</v>
      </c>
      <c r="G100" s="58">
        <v>31829.200000000001</v>
      </c>
      <c r="H100" s="58">
        <f t="shared" si="7"/>
        <v>36921.871999999996</v>
      </c>
      <c r="I100" s="58">
        <f t="shared" si="9"/>
        <v>513952.45823999989</v>
      </c>
      <c r="J100" s="139"/>
      <c r="K100" s="57">
        <f>+G100*1.16*12*1.05</f>
        <v>465215.58719999995</v>
      </c>
    </row>
    <row r="101" spans="1:11" s="71" customFormat="1" ht="89.25" customHeight="1" x14ac:dyDescent="0.2">
      <c r="A101" s="64"/>
      <c r="B101" s="157">
        <v>95</v>
      </c>
      <c r="C101" s="62" t="s">
        <v>295</v>
      </c>
      <c r="D101" s="61" t="s">
        <v>349</v>
      </c>
      <c r="E101" s="60" t="s">
        <v>348</v>
      </c>
      <c r="F101" s="65">
        <v>335</v>
      </c>
      <c r="G101" s="58">
        <v>5315.1</v>
      </c>
      <c r="H101" s="58">
        <f t="shared" si="7"/>
        <v>6165.5159999999996</v>
      </c>
      <c r="I101" s="58">
        <f t="shared" si="9"/>
        <v>85823.982719999985</v>
      </c>
      <c r="J101" s="139"/>
      <c r="K101" s="57">
        <f>+G101*1.16*12*1.13</f>
        <v>83604.396959999984</v>
      </c>
    </row>
    <row r="102" spans="1:11" s="50" customFormat="1" ht="96" customHeight="1" x14ac:dyDescent="0.2">
      <c r="A102" s="49"/>
      <c r="B102" s="63">
        <v>96</v>
      </c>
      <c r="C102" s="62" t="s">
        <v>295</v>
      </c>
      <c r="D102" s="61" t="s">
        <v>347</v>
      </c>
      <c r="E102" s="60" t="s">
        <v>346</v>
      </c>
      <c r="F102" s="65">
        <v>1704.63</v>
      </c>
      <c r="G102" s="58">
        <v>19500</v>
      </c>
      <c r="H102" s="58">
        <f t="shared" si="7"/>
        <v>22620</v>
      </c>
      <c r="I102" s="58">
        <f t="shared" si="9"/>
        <v>314870.39999999997</v>
      </c>
      <c r="J102" s="139"/>
      <c r="K102" s="90">
        <f>+G102*1.16*12*1.5</f>
        <v>407160</v>
      </c>
    </row>
    <row r="103" spans="1:11" s="71" customFormat="1" ht="96" customHeight="1" x14ac:dyDescent="0.2">
      <c r="A103" s="64"/>
      <c r="B103" s="157">
        <v>97</v>
      </c>
      <c r="C103" s="62" t="s">
        <v>295</v>
      </c>
      <c r="D103" s="61" t="s">
        <v>345</v>
      </c>
      <c r="E103" s="60" t="s">
        <v>344</v>
      </c>
      <c r="F103" s="65">
        <v>222</v>
      </c>
      <c r="G103" s="58">
        <v>5000</v>
      </c>
      <c r="H103" s="58">
        <f t="shared" si="7"/>
        <v>5800</v>
      </c>
      <c r="I103" s="58">
        <f t="shared" si="9"/>
        <v>80736</v>
      </c>
      <c r="J103" s="139"/>
      <c r="K103" s="57">
        <f>+G103*1.16*12*1.35</f>
        <v>93960</v>
      </c>
    </row>
    <row r="104" spans="1:11" s="71" customFormat="1" ht="86.25" customHeight="1" x14ac:dyDescent="0.2">
      <c r="A104" s="64"/>
      <c r="B104" s="63">
        <v>98</v>
      </c>
      <c r="C104" s="62" t="s">
        <v>295</v>
      </c>
      <c r="D104" s="61" t="s">
        <v>343</v>
      </c>
      <c r="E104" s="60" t="s">
        <v>342</v>
      </c>
      <c r="F104" s="65">
        <v>179.72</v>
      </c>
      <c r="G104" s="58">
        <v>5999.65</v>
      </c>
      <c r="H104" s="58">
        <f t="shared" si="7"/>
        <v>6959.5939999999991</v>
      </c>
      <c r="I104" s="58">
        <f t="shared" si="9"/>
        <v>96877.548479999983</v>
      </c>
      <c r="J104" s="151"/>
      <c r="K104" s="57">
        <f>+G104*1.16*12*1.5</f>
        <v>125272.692</v>
      </c>
    </row>
    <row r="105" spans="1:11" s="71" customFormat="1" ht="92.25" customHeight="1" x14ac:dyDescent="0.2">
      <c r="A105" s="64"/>
      <c r="B105" s="157">
        <v>99</v>
      </c>
      <c r="C105" s="62" t="s">
        <v>295</v>
      </c>
      <c r="D105" s="61" t="s">
        <v>341</v>
      </c>
      <c r="E105" s="60" t="s">
        <v>340</v>
      </c>
      <c r="F105" s="65">
        <v>403.1</v>
      </c>
      <c r="G105" s="58">
        <v>7500</v>
      </c>
      <c r="H105" s="58">
        <f t="shared" si="7"/>
        <v>8700</v>
      </c>
      <c r="I105" s="58">
        <f t="shared" si="9"/>
        <v>121103.99999999999</v>
      </c>
      <c r="J105" s="139"/>
      <c r="K105" s="57">
        <f>+G105*1.16*12*1.1</f>
        <v>114840.00000000001</v>
      </c>
    </row>
    <row r="106" spans="1:11" s="71" customFormat="1" ht="70.5" customHeight="1" x14ac:dyDescent="0.2">
      <c r="A106" s="64"/>
      <c r="B106" s="63">
        <v>100</v>
      </c>
      <c r="C106" s="62" t="s">
        <v>295</v>
      </c>
      <c r="D106" s="61" t="s">
        <v>339</v>
      </c>
      <c r="E106" s="60" t="s">
        <v>338</v>
      </c>
      <c r="F106" s="65">
        <v>181.5</v>
      </c>
      <c r="G106" s="58">
        <v>3993</v>
      </c>
      <c r="H106" s="58">
        <f t="shared" si="7"/>
        <v>4631.88</v>
      </c>
      <c r="I106" s="58">
        <f t="shared" si="9"/>
        <v>64475.769599999992</v>
      </c>
      <c r="J106" s="139"/>
      <c r="K106" s="57">
        <f>+G106*1.16*12*1.2</f>
        <v>66699.072</v>
      </c>
    </row>
    <row r="107" spans="1:11" s="71" customFormat="1" ht="73.5" customHeight="1" x14ac:dyDescent="0.2">
      <c r="A107" s="64"/>
      <c r="B107" s="157">
        <v>101</v>
      </c>
      <c r="C107" s="62" t="s">
        <v>295</v>
      </c>
      <c r="D107" s="61" t="s">
        <v>337</v>
      </c>
      <c r="E107" s="60" t="s">
        <v>336</v>
      </c>
      <c r="F107" s="65">
        <v>386.99</v>
      </c>
      <c r="G107" s="58">
        <v>15000</v>
      </c>
      <c r="H107" s="58">
        <f t="shared" si="7"/>
        <v>17400</v>
      </c>
      <c r="I107" s="58">
        <f t="shared" si="9"/>
        <v>242207.99999999997</v>
      </c>
      <c r="J107" s="139"/>
      <c r="K107" s="57">
        <f>+G107*1.16*12*1.1</f>
        <v>229680.00000000003</v>
      </c>
    </row>
    <row r="108" spans="1:11" s="71" customFormat="1" ht="93.75" customHeight="1" x14ac:dyDescent="0.2">
      <c r="A108" s="64"/>
      <c r="B108" s="63">
        <v>102</v>
      </c>
      <c r="C108" s="62" t="s">
        <v>295</v>
      </c>
      <c r="D108" s="61" t="s">
        <v>335</v>
      </c>
      <c r="E108" s="60" t="s">
        <v>334</v>
      </c>
      <c r="F108" s="65">
        <v>655.95</v>
      </c>
      <c r="G108" s="58">
        <v>55000</v>
      </c>
      <c r="H108" s="58">
        <f t="shared" si="7"/>
        <v>63799.999999999993</v>
      </c>
      <c r="I108" s="58">
        <f t="shared" si="9"/>
        <v>888095.99999999977</v>
      </c>
      <c r="J108" s="139"/>
      <c r="K108" s="57">
        <f>+G108*1.16*12*1.2</f>
        <v>918719.99999999988</v>
      </c>
    </row>
    <row r="109" spans="1:11" s="71" customFormat="1" ht="82.5" customHeight="1" x14ac:dyDescent="0.2">
      <c r="A109" s="64"/>
      <c r="B109" s="157">
        <v>103</v>
      </c>
      <c r="C109" s="62" t="s">
        <v>295</v>
      </c>
      <c r="D109" s="61" t="s">
        <v>333</v>
      </c>
      <c r="E109" s="60" t="s">
        <v>332</v>
      </c>
      <c r="F109" s="65">
        <v>256.77</v>
      </c>
      <c r="G109" s="58">
        <v>4200</v>
      </c>
      <c r="H109" s="58">
        <f t="shared" si="7"/>
        <v>4872</v>
      </c>
      <c r="I109" s="58">
        <f t="shared" si="9"/>
        <v>67818.239999999991</v>
      </c>
      <c r="J109" s="139"/>
      <c r="K109" s="57">
        <f>+G109*1.16*12*1.3</f>
        <v>76003.199999999997</v>
      </c>
    </row>
    <row r="110" spans="1:11" s="71" customFormat="1" ht="56.25" x14ac:dyDescent="0.2">
      <c r="A110" s="64"/>
      <c r="B110" s="63">
        <v>104</v>
      </c>
      <c r="C110" s="62" t="s">
        <v>295</v>
      </c>
      <c r="D110" s="61" t="s">
        <v>331</v>
      </c>
      <c r="E110" s="60" t="s">
        <v>330</v>
      </c>
      <c r="F110" s="65">
        <v>115</v>
      </c>
      <c r="G110" s="58">
        <v>2800</v>
      </c>
      <c r="H110" s="58">
        <f t="shared" si="7"/>
        <v>3248</v>
      </c>
      <c r="I110" s="58">
        <f t="shared" si="9"/>
        <v>45212.159999999996</v>
      </c>
      <c r="J110" s="139"/>
      <c r="K110" s="57">
        <f>+G110*1.16*12*1.27</f>
        <v>49499.520000000004</v>
      </c>
    </row>
    <row r="111" spans="1:11" s="71" customFormat="1" ht="56.25" x14ac:dyDescent="0.2">
      <c r="A111" s="64"/>
      <c r="B111" s="157">
        <v>105</v>
      </c>
      <c r="C111" s="62" t="s">
        <v>295</v>
      </c>
      <c r="D111" s="61" t="s">
        <v>329</v>
      </c>
      <c r="E111" s="60" t="s">
        <v>328</v>
      </c>
      <c r="F111" s="65">
        <v>136.5</v>
      </c>
      <c r="G111" s="58">
        <v>1273.3499999999999</v>
      </c>
      <c r="H111" s="58">
        <f t="shared" si="7"/>
        <v>1477.0859999999998</v>
      </c>
      <c r="I111" s="58">
        <f t="shared" si="9"/>
        <v>20561.037119999997</v>
      </c>
      <c r="J111" s="139"/>
      <c r="K111" s="90">
        <f>+G111*1.16*12*2</f>
        <v>35450.063999999998</v>
      </c>
    </row>
    <row r="112" spans="1:11" s="71" customFormat="1" ht="105" customHeight="1" x14ac:dyDescent="0.2">
      <c r="A112" s="64"/>
      <c r="B112" s="63">
        <v>106</v>
      </c>
      <c r="C112" s="62" t="s">
        <v>295</v>
      </c>
      <c r="D112" s="61" t="s">
        <v>327</v>
      </c>
      <c r="E112" s="60" t="s">
        <v>326</v>
      </c>
      <c r="F112" s="65">
        <v>149</v>
      </c>
      <c r="G112" s="58">
        <v>787.4</v>
      </c>
      <c r="H112" s="58">
        <f t="shared" si="7"/>
        <v>913.3839999999999</v>
      </c>
      <c r="I112" s="58">
        <f t="shared" si="9"/>
        <v>12714.305279999997</v>
      </c>
      <c r="J112" s="139"/>
      <c r="K112" s="90">
        <f>+G112*1.16*12*2</f>
        <v>21921.215999999997</v>
      </c>
    </row>
    <row r="113" spans="1:11" s="71" customFormat="1" ht="90" customHeight="1" x14ac:dyDescent="0.2">
      <c r="A113" s="64"/>
      <c r="B113" s="157">
        <v>107</v>
      </c>
      <c r="C113" s="62" t="s">
        <v>295</v>
      </c>
      <c r="D113" s="61" t="s">
        <v>325</v>
      </c>
      <c r="E113" s="60" t="s">
        <v>324</v>
      </c>
      <c r="F113" s="91">
        <v>190</v>
      </c>
      <c r="G113" s="58">
        <v>5100</v>
      </c>
      <c r="H113" s="58">
        <f t="shared" si="7"/>
        <v>5916</v>
      </c>
      <c r="I113" s="58">
        <f t="shared" si="9"/>
        <v>82350.720000000001</v>
      </c>
      <c r="J113" s="139"/>
      <c r="K113" s="90">
        <f>+G113*1.16*12*2.2</f>
        <v>156182.40000000002</v>
      </c>
    </row>
    <row r="114" spans="1:11" s="71" customFormat="1" ht="86.25" customHeight="1" x14ac:dyDescent="0.2">
      <c r="A114" s="64"/>
      <c r="B114" s="63">
        <v>108</v>
      </c>
      <c r="C114" s="62" t="s">
        <v>295</v>
      </c>
      <c r="D114" s="61" t="s">
        <v>323</v>
      </c>
      <c r="E114" s="60" t="s">
        <v>322</v>
      </c>
      <c r="F114" s="65">
        <v>199.52</v>
      </c>
      <c r="G114" s="58">
        <v>3500</v>
      </c>
      <c r="H114" s="58">
        <f t="shared" si="7"/>
        <v>4059.9999999999995</v>
      </c>
      <c r="I114" s="58">
        <f t="shared" si="9"/>
        <v>56515.19999999999</v>
      </c>
      <c r="J114" s="139"/>
      <c r="K114" s="57">
        <f>+G114*1.16*12*1.25</f>
        <v>60899.999999999993</v>
      </c>
    </row>
    <row r="115" spans="1:11" s="71" customFormat="1" ht="81.75" customHeight="1" x14ac:dyDescent="0.2">
      <c r="A115" s="64"/>
      <c r="B115" s="157">
        <v>109</v>
      </c>
      <c r="C115" s="62" t="s">
        <v>295</v>
      </c>
      <c r="D115" s="61" t="s">
        <v>321</v>
      </c>
      <c r="E115" s="60" t="s">
        <v>320</v>
      </c>
      <c r="F115" s="65">
        <v>107</v>
      </c>
      <c r="G115" s="58">
        <v>2247</v>
      </c>
      <c r="H115" s="58">
        <f t="shared" si="7"/>
        <v>2606.52</v>
      </c>
      <c r="I115" s="58">
        <f t="shared" si="9"/>
        <v>36282.758399999992</v>
      </c>
      <c r="J115" s="139"/>
      <c r="K115" s="57">
        <f>+G115*1.16*12*1.8</f>
        <v>56300.831999999995</v>
      </c>
    </row>
    <row r="116" spans="1:11" s="71" customFormat="1" ht="116.25" customHeight="1" x14ac:dyDescent="0.2">
      <c r="A116" s="64"/>
      <c r="B116" s="63">
        <v>110</v>
      </c>
      <c r="C116" s="62" t="s">
        <v>295</v>
      </c>
      <c r="D116" s="61" t="s">
        <v>319</v>
      </c>
      <c r="E116" s="60" t="s">
        <v>318</v>
      </c>
      <c r="F116" s="65">
        <v>259.56</v>
      </c>
      <c r="G116" s="58">
        <v>3000</v>
      </c>
      <c r="H116" s="58">
        <f t="shared" si="7"/>
        <v>3479.9999999999995</v>
      </c>
      <c r="I116" s="58">
        <f t="shared" si="9"/>
        <v>48441.599999999991</v>
      </c>
      <c r="J116" s="139"/>
      <c r="K116" s="57">
        <f>+G116*1.16*12*1.2</f>
        <v>50111.999999999993</v>
      </c>
    </row>
    <row r="117" spans="1:11" s="71" customFormat="1" ht="75" customHeight="1" x14ac:dyDescent="0.2">
      <c r="A117" s="64"/>
      <c r="B117" s="157">
        <v>111</v>
      </c>
      <c r="C117" s="62" t="s">
        <v>295</v>
      </c>
      <c r="D117" s="61" t="s">
        <v>317</v>
      </c>
      <c r="E117" s="60" t="s">
        <v>316</v>
      </c>
      <c r="F117" s="65">
        <v>123.83</v>
      </c>
      <c r="G117" s="58">
        <v>960.3</v>
      </c>
      <c r="H117" s="58">
        <f t="shared" si="7"/>
        <v>1113.9479999999999</v>
      </c>
      <c r="I117" s="58">
        <f t="shared" si="9"/>
        <v>15506.156159999997</v>
      </c>
      <c r="J117" s="139"/>
      <c r="K117" s="57">
        <f>+G117*1.16*12*1.57</f>
        <v>20986.780319999998</v>
      </c>
    </row>
    <row r="118" spans="1:11" s="71" customFormat="1" ht="96" customHeight="1" x14ac:dyDescent="0.2">
      <c r="A118" s="64"/>
      <c r="B118" s="63">
        <v>112</v>
      </c>
      <c r="C118" s="62" t="s">
        <v>295</v>
      </c>
      <c r="D118" s="61" t="s">
        <v>315</v>
      </c>
      <c r="E118" s="60" t="s">
        <v>314</v>
      </c>
      <c r="F118" s="65">
        <v>190</v>
      </c>
      <c r="G118" s="58">
        <v>4256</v>
      </c>
      <c r="H118" s="58">
        <f t="shared" si="7"/>
        <v>4936.96</v>
      </c>
      <c r="I118" s="58">
        <f t="shared" si="9"/>
        <v>68722.483200000002</v>
      </c>
      <c r="J118" s="139"/>
      <c r="K118" s="57">
        <f>+G118*1.16*12*1.3</f>
        <v>77016.576000000001</v>
      </c>
    </row>
    <row r="119" spans="1:11" s="71" customFormat="1" ht="97.5" customHeight="1" x14ac:dyDescent="0.2">
      <c r="A119" s="64"/>
      <c r="B119" s="157">
        <v>113</v>
      </c>
      <c r="C119" s="62" t="s">
        <v>295</v>
      </c>
      <c r="D119" s="61" t="s">
        <v>313</v>
      </c>
      <c r="E119" s="60" t="s">
        <v>312</v>
      </c>
      <c r="F119" s="65">
        <v>197.5</v>
      </c>
      <c r="G119" s="58">
        <v>8400</v>
      </c>
      <c r="H119" s="58">
        <f t="shared" si="7"/>
        <v>9744</v>
      </c>
      <c r="I119" s="58">
        <f t="shared" si="9"/>
        <v>135636.47999999998</v>
      </c>
      <c r="J119" s="151"/>
      <c r="K119" s="57">
        <f>+G119*1.16*12*1.14</f>
        <v>133297.91999999998</v>
      </c>
    </row>
    <row r="120" spans="1:11" s="71" customFormat="1" ht="83.25" customHeight="1" x14ac:dyDescent="0.2">
      <c r="A120" s="64"/>
      <c r="B120" s="63">
        <v>114</v>
      </c>
      <c r="C120" s="62" t="s">
        <v>295</v>
      </c>
      <c r="D120" s="61" t="s">
        <v>311</v>
      </c>
      <c r="E120" s="60" t="s">
        <v>310</v>
      </c>
      <c r="F120" s="65">
        <v>393</v>
      </c>
      <c r="G120" s="58">
        <v>9061.5</v>
      </c>
      <c r="H120" s="58">
        <f t="shared" si="7"/>
        <v>10511.34</v>
      </c>
      <c r="I120" s="58">
        <f t="shared" ref="I120:I152" si="10">+H120*12*1.16</f>
        <v>146317.85279999999</v>
      </c>
      <c r="J120" s="139"/>
      <c r="K120" s="57">
        <f>+G120*1.16*12*1.27</f>
        <v>160192.8216</v>
      </c>
    </row>
    <row r="121" spans="1:11" s="71" customFormat="1" ht="92.25" customHeight="1" x14ac:dyDescent="0.2">
      <c r="A121" s="64"/>
      <c r="B121" s="157">
        <v>115</v>
      </c>
      <c r="C121" s="62" t="s">
        <v>295</v>
      </c>
      <c r="D121" s="61" t="s">
        <v>309</v>
      </c>
      <c r="E121" s="60" t="s">
        <v>308</v>
      </c>
      <c r="F121" s="65">
        <v>990.53</v>
      </c>
      <c r="G121" s="58">
        <v>23000</v>
      </c>
      <c r="H121" s="58">
        <f t="shared" si="7"/>
        <v>26679.999999999996</v>
      </c>
      <c r="I121" s="58">
        <f t="shared" si="10"/>
        <v>371385.59999999992</v>
      </c>
      <c r="J121" s="139"/>
      <c r="K121" s="57">
        <f>+G121*1.16*12*1.15</f>
        <v>368183.99999999988</v>
      </c>
    </row>
    <row r="122" spans="1:11" s="71" customFormat="1" ht="80.25" customHeight="1" x14ac:dyDescent="0.2">
      <c r="A122" s="64"/>
      <c r="B122" s="63">
        <v>116</v>
      </c>
      <c r="C122" s="62" t="s">
        <v>295</v>
      </c>
      <c r="D122" s="61" t="s">
        <v>307</v>
      </c>
      <c r="E122" s="60" t="s">
        <v>77</v>
      </c>
      <c r="F122" s="65">
        <v>585.62</v>
      </c>
      <c r="G122" s="58">
        <v>8730.2999999999993</v>
      </c>
      <c r="H122" s="58">
        <f t="shared" si="7"/>
        <v>10127.147999999999</v>
      </c>
      <c r="I122" s="58">
        <f t="shared" si="10"/>
        <v>140969.90015999996</v>
      </c>
      <c r="J122" s="139"/>
      <c r="K122" s="57">
        <f>+G122*1.16*12*1.03</f>
        <v>125171.54927999999</v>
      </c>
    </row>
    <row r="123" spans="1:11" s="71" customFormat="1" ht="108.75" customHeight="1" x14ac:dyDescent="0.2">
      <c r="A123" s="64"/>
      <c r="B123" s="157">
        <v>117</v>
      </c>
      <c r="C123" s="62" t="s">
        <v>295</v>
      </c>
      <c r="D123" s="61" t="s">
        <v>306</v>
      </c>
      <c r="E123" s="60" t="s">
        <v>77</v>
      </c>
      <c r="F123" s="65">
        <v>5968</v>
      </c>
      <c r="G123" s="58">
        <v>190350</v>
      </c>
      <c r="H123" s="58">
        <f t="shared" si="7"/>
        <v>220805.99999999997</v>
      </c>
      <c r="I123" s="58">
        <f t="shared" si="10"/>
        <v>3073619.5199999991</v>
      </c>
      <c r="J123" s="139"/>
      <c r="K123" s="57">
        <f>+G123*1.16*12*1.05</f>
        <v>2782155.5999999996</v>
      </c>
    </row>
    <row r="124" spans="1:11" s="71" customFormat="1" ht="97.5" customHeight="1" x14ac:dyDescent="0.2">
      <c r="A124" s="64"/>
      <c r="B124" s="63">
        <v>118</v>
      </c>
      <c r="C124" s="62" t="s">
        <v>295</v>
      </c>
      <c r="D124" s="61" t="s">
        <v>305</v>
      </c>
      <c r="E124" s="60" t="s">
        <v>304</v>
      </c>
      <c r="F124" s="65">
        <v>312</v>
      </c>
      <c r="G124" s="58">
        <v>11544</v>
      </c>
      <c r="H124" s="58">
        <f t="shared" si="7"/>
        <v>13391.039999999999</v>
      </c>
      <c r="I124" s="58">
        <f t="shared" si="10"/>
        <v>186403.27679999996</v>
      </c>
      <c r="J124" s="139"/>
      <c r="K124" s="57">
        <f>+G124*1.16*12</f>
        <v>160692.47999999998</v>
      </c>
    </row>
    <row r="125" spans="1:11" s="50" customFormat="1" ht="91.5" customHeight="1" x14ac:dyDescent="0.2">
      <c r="A125" s="49"/>
      <c r="B125" s="157">
        <v>119</v>
      </c>
      <c r="C125" s="62" t="s">
        <v>295</v>
      </c>
      <c r="D125" s="61" t="s">
        <v>303</v>
      </c>
      <c r="E125" s="60" t="s">
        <v>184</v>
      </c>
      <c r="F125" s="168" t="s">
        <v>518</v>
      </c>
      <c r="G125" s="58">
        <v>53482</v>
      </c>
      <c r="H125" s="58">
        <f t="shared" si="7"/>
        <v>62039.119999999995</v>
      </c>
      <c r="I125" s="58">
        <f t="shared" si="10"/>
        <v>863584.55039999983</v>
      </c>
      <c r="J125" s="152"/>
      <c r="K125" s="57">
        <f>+G125*1.16*12*1.05</f>
        <v>781692.91200000001</v>
      </c>
    </row>
    <row r="126" spans="1:11" s="50" customFormat="1" ht="112.5" customHeight="1" x14ac:dyDescent="0.2">
      <c r="A126" s="49"/>
      <c r="B126" s="63">
        <v>120</v>
      </c>
      <c r="C126" s="62" t="s">
        <v>295</v>
      </c>
      <c r="D126" s="61" t="s">
        <v>302</v>
      </c>
      <c r="E126" s="60" t="s">
        <v>127</v>
      </c>
      <c r="F126" s="65">
        <v>323.23</v>
      </c>
      <c r="G126" s="58">
        <v>20000</v>
      </c>
      <c r="H126" s="58">
        <f t="shared" si="7"/>
        <v>23200</v>
      </c>
      <c r="I126" s="58">
        <f t="shared" si="10"/>
        <v>322944</v>
      </c>
      <c r="J126" s="152"/>
      <c r="K126" s="57">
        <f>+G126*1.16*12</f>
        <v>278400</v>
      </c>
    </row>
    <row r="127" spans="1:11" s="50" customFormat="1" ht="101.25" customHeight="1" x14ac:dyDescent="0.2">
      <c r="A127" s="49"/>
      <c r="B127" s="157">
        <v>121</v>
      </c>
      <c r="C127" s="62" t="s">
        <v>295</v>
      </c>
      <c r="D127" s="61" t="s">
        <v>301</v>
      </c>
      <c r="E127" s="60" t="s">
        <v>300</v>
      </c>
      <c r="F127" s="65">
        <v>27305.94</v>
      </c>
      <c r="G127" s="58">
        <v>815000</v>
      </c>
      <c r="H127" s="58">
        <f t="shared" si="7"/>
        <v>945399.99999999988</v>
      </c>
      <c r="I127" s="58">
        <f t="shared" si="10"/>
        <v>13159967.999999996</v>
      </c>
      <c r="J127" s="152"/>
      <c r="K127" s="57">
        <f>+G127*1.16*12</f>
        <v>11344799.999999998</v>
      </c>
    </row>
    <row r="128" spans="1:11" s="50" customFormat="1" ht="126" customHeight="1" x14ac:dyDescent="0.2">
      <c r="A128" s="49"/>
      <c r="B128" s="63">
        <v>122</v>
      </c>
      <c r="C128" s="62" t="s">
        <v>295</v>
      </c>
      <c r="D128" s="61" t="s">
        <v>299</v>
      </c>
      <c r="E128" s="60" t="s">
        <v>298</v>
      </c>
      <c r="F128" s="65">
        <v>424</v>
      </c>
      <c r="G128" s="58">
        <v>4345</v>
      </c>
      <c r="H128" s="58">
        <f t="shared" si="7"/>
        <v>5040.2</v>
      </c>
      <c r="I128" s="58">
        <f t="shared" si="10"/>
        <v>70159.583999999988</v>
      </c>
      <c r="J128" s="139"/>
      <c r="K128" s="90">
        <f>+G128*1.16*12</f>
        <v>60482.399999999994</v>
      </c>
    </row>
    <row r="129" spans="1:11" s="50" customFormat="1" ht="96" customHeight="1" x14ac:dyDescent="0.2">
      <c r="A129" s="49"/>
      <c r="B129" s="157">
        <v>123</v>
      </c>
      <c r="C129" s="62" t="s">
        <v>295</v>
      </c>
      <c r="D129" s="61" t="s">
        <v>297</v>
      </c>
      <c r="E129" s="60" t="s">
        <v>296</v>
      </c>
      <c r="F129" s="65">
        <v>3111.98</v>
      </c>
      <c r="G129" s="58">
        <v>68140.800000000003</v>
      </c>
      <c r="H129" s="58">
        <f t="shared" si="7"/>
        <v>79043.327999999994</v>
      </c>
      <c r="I129" s="58">
        <f t="shared" si="10"/>
        <v>1100283.12576</v>
      </c>
      <c r="J129" s="139"/>
      <c r="K129" s="57">
        <f>+G129*1.16*12</f>
        <v>948519.93599999999</v>
      </c>
    </row>
    <row r="130" spans="1:11" s="50" customFormat="1" ht="87" customHeight="1" x14ac:dyDescent="0.2">
      <c r="A130" s="49"/>
      <c r="B130" s="63">
        <v>124</v>
      </c>
      <c r="C130" s="62" t="s">
        <v>295</v>
      </c>
      <c r="D130" s="61" t="s">
        <v>294</v>
      </c>
      <c r="E130" s="60" t="s">
        <v>293</v>
      </c>
      <c r="F130" s="65">
        <v>100</v>
      </c>
      <c r="G130" s="58">
        <v>1736</v>
      </c>
      <c r="H130" s="58">
        <f t="shared" si="7"/>
        <v>2013.7599999999998</v>
      </c>
      <c r="I130" s="58">
        <f t="shared" si="10"/>
        <v>28031.539199999992</v>
      </c>
      <c r="J130" s="139"/>
      <c r="K130" s="57">
        <f>+G130*1.16*12</f>
        <v>24165.119999999995</v>
      </c>
    </row>
    <row r="131" spans="1:11" s="56" customFormat="1" ht="139.5" customHeight="1" x14ac:dyDescent="0.2">
      <c r="A131" s="64"/>
      <c r="B131" s="157">
        <v>125</v>
      </c>
      <c r="C131" s="62" t="s">
        <v>292</v>
      </c>
      <c r="D131" s="61" t="s">
        <v>291</v>
      </c>
      <c r="E131" s="67" t="s">
        <v>61</v>
      </c>
      <c r="F131" s="65">
        <v>5899.29</v>
      </c>
      <c r="G131" s="58">
        <v>1132990.75</v>
      </c>
      <c r="H131" s="58">
        <f t="shared" si="7"/>
        <v>1314269.27</v>
      </c>
      <c r="I131" s="58">
        <f t="shared" si="10"/>
        <v>18294628.238399997</v>
      </c>
      <c r="J131" s="146" t="s">
        <v>562</v>
      </c>
      <c r="K131" s="57">
        <f>+G131*12*1.16</f>
        <v>15771231.239999998</v>
      </c>
    </row>
    <row r="132" spans="1:11" ht="91.5" customHeight="1" x14ac:dyDescent="0.2">
      <c r="B132" s="63">
        <v>126</v>
      </c>
      <c r="C132" s="62" t="s">
        <v>277</v>
      </c>
      <c r="D132" s="68" t="s">
        <v>290</v>
      </c>
      <c r="E132" s="60" t="s">
        <v>289</v>
      </c>
      <c r="F132" s="65">
        <v>112.38</v>
      </c>
      <c r="G132" s="58">
        <v>8500</v>
      </c>
      <c r="H132" s="58">
        <f t="shared" ref="H132:H199" si="11">+G132*1.16</f>
        <v>9860</v>
      </c>
      <c r="I132" s="58">
        <f t="shared" si="10"/>
        <v>137251.19999999998</v>
      </c>
      <c r="J132" s="138"/>
      <c r="K132" s="57">
        <f>+G132*12*1.16</f>
        <v>118319.99999999999</v>
      </c>
    </row>
    <row r="133" spans="1:11" ht="73.5" customHeight="1" x14ac:dyDescent="0.2">
      <c r="B133" s="157">
        <v>127</v>
      </c>
      <c r="C133" s="62" t="s">
        <v>277</v>
      </c>
      <c r="D133" s="68" t="s">
        <v>288</v>
      </c>
      <c r="E133" s="60" t="s">
        <v>287</v>
      </c>
      <c r="F133" s="65">
        <v>170.9</v>
      </c>
      <c r="G133" s="58">
        <v>5469</v>
      </c>
      <c r="H133" s="58">
        <f t="shared" si="11"/>
        <v>6344.04</v>
      </c>
      <c r="I133" s="58">
        <f t="shared" si="10"/>
        <v>88309.036799999987</v>
      </c>
      <c r="J133" s="138" t="s">
        <v>552</v>
      </c>
      <c r="K133" s="57">
        <f>+G133*12*1.16</f>
        <v>76128.479999999996</v>
      </c>
    </row>
    <row r="134" spans="1:11" s="56" customFormat="1" ht="102" customHeight="1" x14ac:dyDescent="0.2">
      <c r="A134" s="64"/>
      <c r="B134" s="63">
        <v>128</v>
      </c>
      <c r="C134" s="62" t="s">
        <v>277</v>
      </c>
      <c r="D134" s="68" t="s">
        <v>286</v>
      </c>
      <c r="E134" s="60" t="s">
        <v>285</v>
      </c>
      <c r="F134" s="65">
        <v>599.34</v>
      </c>
      <c r="G134" s="58">
        <v>36714</v>
      </c>
      <c r="H134" s="58">
        <f t="shared" si="11"/>
        <v>42588.24</v>
      </c>
      <c r="I134" s="58">
        <f t="shared" si="10"/>
        <v>592828.30079999997</v>
      </c>
      <c r="J134" s="138" t="s">
        <v>566</v>
      </c>
      <c r="K134" s="57">
        <f>+G134*1.16*12*1.03</f>
        <v>526390.64639999997</v>
      </c>
    </row>
    <row r="135" spans="1:11" ht="369.75" customHeight="1" x14ac:dyDescent="0.2">
      <c r="B135" s="157">
        <v>129</v>
      </c>
      <c r="C135" s="62" t="s">
        <v>277</v>
      </c>
      <c r="D135" s="68" t="s">
        <v>284</v>
      </c>
      <c r="E135" s="60" t="s">
        <v>283</v>
      </c>
      <c r="F135" s="65">
        <v>849.07</v>
      </c>
      <c r="G135" s="58">
        <v>40000</v>
      </c>
      <c r="H135" s="58">
        <f t="shared" si="11"/>
        <v>46400</v>
      </c>
      <c r="I135" s="58">
        <f t="shared" si="10"/>
        <v>645888</v>
      </c>
      <c r="J135" s="138" t="s">
        <v>581</v>
      </c>
      <c r="K135" s="57">
        <f>+G135*12*1.16</f>
        <v>556800</v>
      </c>
    </row>
    <row r="136" spans="1:11" ht="87.75" customHeight="1" x14ac:dyDescent="0.2">
      <c r="B136" s="63">
        <v>130</v>
      </c>
      <c r="C136" s="62" t="s">
        <v>277</v>
      </c>
      <c r="D136" s="68" t="s">
        <v>282</v>
      </c>
      <c r="E136" s="60" t="s">
        <v>77</v>
      </c>
      <c r="F136" s="65">
        <v>200</v>
      </c>
      <c r="G136" s="58">
        <v>7125.15</v>
      </c>
      <c r="H136" s="58">
        <f t="shared" si="11"/>
        <v>8265.1739999999991</v>
      </c>
      <c r="I136" s="58">
        <f t="shared" si="10"/>
        <v>115051.22207999998</v>
      </c>
      <c r="J136" s="138"/>
      <c r="K136" s="57">
        <f>+G136*12*1.16</f>
        <v>99182.087999999974</v>
      </c>
    </row>
    <row r="137" spans="1:11" ht="108" customHeight="1" x14ac:dyDescent="0.2">
      <c r="B137" s="157">
        <v>131</v>
      </c>
      <c r="C137" s="62" t="s">
        <v>277</v>
      </c>
      <c r="D137" s="68" t="s">
        <v>281</v>
      </c>
      <c r="E137" s="60" t="s">
        <v>280</v>
      </c>
      <c r="F137" s="65">
        <v>592.1</v>
      </c>
      <c r="G137" s="58">
        <v>60000</v>
      </c>
      <c r="H137" s="58">
        <f t="shared" si="11"/>
        <v>69600</v>
      </c>
      <c r="I137" s="58">
        <f t="shared" si="10"/>
        <v>968831.99999999988</v>
      </c>
      <c r="J137" s="138" t="s">
        <v>553</v>
      </c>
      <c r="K137" s="57">
        <f>+G137*12*1.16</f>
        <v>835200</v>
      </c>
    </row>
    <row r="138" spans="1:11" ht="120" customHeight="1" x14ac:dyDescent="0.2">
      <c r="B138" s="63">
        <v>132</v>
      </c>
      <c r="C138" s="62" t="s">
        <v>277</v>
      </c>
      <c r="D138" s="68" t="s">
        <v>279</v>
      </c>
      <c r="E138" s="60" t="s">
        <v>75</v>
      </c>
      <c r="F138" s="65">
        <v>480</v>
      </c>
      <c r="G138" s="58">
        <v>80837</v>
      </c>
      <c r="H138" s="58">
        <f t="shared" si="11"/>
        <v>93770.92</v>
      </c>
      <c r="I138" s="58">
        <f t="shared" si="10"/>
        <v>1305291.2064</v>
      </c>
      <c r="J138" s="138"/>
      <c r="K138" s="57">
        <f>+G138*12*1.16</f>
        <v>1125251.04</v>
      </c>
    </row>
    <row r="139" spans="1:11" ht="104.25" customHeight="1" x14ac:dyDescent="0.2">
      <c r="B139" s="157">
        <v>133</v>
      </c>
      <c r="C139" s="62" t="s">
        <v>277</v>
      </c>
      <c r="D139" s="68" t="s">
        <v>278</v>
      </c>
      <c r="E139" s="60" t="s">
        <v>127</v>
      </c>
      <c r="F139" s="65">
        <v>1158.69</v>
      </c>
      <c r="G139" s="58">
        <v>26250</v>
      </c>
      <c r="H139" s="58">
        <f t="shared" si="11"/>
        <v>30449.999999999996</v>
      </c>
      <c r="I139" s="58">
        <f t="shared" si="10"/>
        <v>423863.99999999988</v>
      </c>
      <c r="J139" s="138"/>
      <c r="K139" s="57">
        <f>+G139*12*1.16</f>
        <v>365400</v>
      </c>
    </row>
    <row r="140" spans="1:11" ht="116.25" customHeight="1" x14ac:dyDescent="0.2">
      <c r="B140" s="63">
        <v>134</v>
      </c>
      <c r="C140" s="62" t="s">
        <v>277</v>
      </c>
      <c r="D140" s="68" t="s">
        <v>276</v>
      </c>
      <c r="E140" s="60" t="s">
        <v>77</v>
      </c>
      <c r="F140" s="65">
        <v>2996.96</v>
      </c>
      <c r="G140" s="58">
        <v>300000</v>
      </c>
      <c r="H140" s="58">
        <f t="shared" si="11"/>
        <v>348000</v>
      </c>
      <c r="I140" s="58">
        <f t="shared" si="10"/>
        <v>4844160</v>
      </c>
      <c r="J140" s="139"/>
      <c r="K140" s="57">
        <f>+G140*1.16*12</f>
        <v>4176000</v>
      </c>
    </row>
    <row r="141" spans="1:11" ht="99.75" customHeight="1" x14ac:dyDescent="0.2">
      <c r="B141" s="157">
        <v>135</v>
      </c>
      <c r="C141" s="162" t="s">
        <v>277</v>
      </c>
      <c r="D141" s="163" t="s">
        <v>527</v>
      </c>
      <c r="E141" s="164" t="s">
        <v>525</v>
      </c>
      <c r="F141" s="160">
        <v>187</v>
      </c>
      <c r="G141" s="161">
        <v>22500</v>
      </c>
      <c r="H141" s="161">
        <f>+G141</f>
        <v>22500</v>
      </c>
      <c r="I141" s="161">
        <f>+H141*12</f>
        <v>270000</v>
      </c>
      <c r="J141" s="166" t="s">
        <v>591</v>
      </c>
      <c r="K141" s="57">
        <f>+G141*1.16*12</f>
        <v>313200</v>
      </c>
    </row>
    <row r="142" spans="1:11" s="71" customFormat="1" ht="116.25" customHeight="1" x14ac:dyDescent="0.2">
      <c r="A142" s="64"/>
      <c r="B142" s="63">
        <v>136</v>
      </c>
      <c r="C142" s="162" t="s">
        <v>270</v>
      </c>
      <c r="D142" s="163" t="s">
        <v>506</v>
      </c>
      <c r="E142" s="159" t="s">
        <v>55</v>
      </c>
      <c r="F142" s="160">
        <v>857.5</v>
      </c>
      <c r="G142" s="161">
        <v>15268.11</v>
      </c>
      <c r="H142" s="161">
        <f t="shared" si="11"/>
        <v>17711.007600000001</v>
      </c>
      <c r="I142" s="161">
        <f t="shared" si="10"/>
        <v>246537.22579200001</v>
      </c>
      <c r="J142" s="166"/>
      <c r="K142" s="57">
        <f>+G142*1.16*12*1.05</f>
        <v>223158.69576000003</v>
      </c>
    </row>
    <row r="143" spans="1:11" s="71" customFormat="1" ht="111.75" customHeight="1" x14ac:dyDescent="0.2">
      <c r="A143" s="64"/>
      <c r="B143" s="157">
        <v>137</v>
      </c>
      <c r="C143" s="162" t="s">
        <v>270</v>
      </c>
      <c r="D143" s="163" t="s">
        <v>508</v>
      </c>
      <c r="E143" s="159" t="s">
        <v>77</v>
      </c>
      <c r="F143" s="160">
        <v>979</v>
      </c>
      <c r="G143" s="161">
        <v>40000</v>
      </c>
      <c r="H143" s="161">
        <f t="shared" si="11"/>
        <v>46400</v>
      </c>
      <c r="I143" s="161">
        <f t="shared" si="10"/>
        <v>645888</v>
      </c>
      <c r="J143" s="166"/>
      <c r="K143" s="57">
        <f t="shared" ref="K143:K150" si="12">+G143*12*1.16</f>
        <v>556800</v>
      </c>
    </row>
    <row r="144" spans="1:11" s="71" customFormat="1" ht="75.75" customHeight="1" x14ac:dyDescent="0.2">
      <c r="A144" s="64"/>
      <c r="B144" s="63">
        <v>138</v>
      </c>
      <c r="C144" s="162" t="s">
        <v>270</v>
      </c>
      <c r="D144" s="163" t="s">
        <v>507</v>
      </c>
      <c r="E144" s="159" t="s">
        <v>77</v>
      </c>
      <c r="F144" s="160">
        <v>1217</v>
      </c>
      <c r="G144" s="161">
        <v>19686</v>
      </c>
      <c r="H144" s="161">
        <f t="shared" si="11"/>
        <v>22835.759999999998</v>
      </c>
      <c r="I144" s="161">
        <f t="shared" si="10"/>
        <v>317873.77919999999</v>
      </c>
      <c r="J144" s="166"/>
      <c r="K144" s="57">
        <f t="shared" si="12"/>
        <v>274029.12</v>
      </c>
    </row>
    <row r="145" spans="1:11" s="71" customFormat="1" ht="105.75" customHeight="1" x14ac:dyDescent="0.2">
      <c r="A145" s="64"/>
      <c r="B145" s="157">
        <v>139</v>
      </c>
      <c r="C145" s="162" t="s">
        <v>270</v>
      </c>
      <c r="D145" s="163" t="s">
        <v>275</v>
      </c>
      <c r="E145" s="159" t="s">
        <v>200</v>
      </c>
      <c r="F145" s="160">
        <v>854</v>
      </c>
      <c r="G145" s="161">
        <v>29485.07</v>
      </c>
      <c r="H145" s="161">
        <f t="shared" si="11"/>
        <v>34202.681199999999</v>
      </c>
      <c r="I145" s="161">
        <f t="shared" si="10"/>
        <v>476101.32230399997</v>
      </c>
      <c r="J145" s="166"/>
      <c r="K145" s="57">
        <f t="shared" si="12"/>
        <v>410432.17439999996</v>
      </c>
    </row>
    <row r="146" spans="1:11" s="71" customFormat="1" ht="96" customHeight="1" x14ac:dyDescent="0.2">
      <c r="A146" s="64"/>
      <c r="B146" s="63">
        <v>140</v>
      </c>
      <c r="C146" s="162" t="s">
        <v>270</v>
      </c>
      <c r="D146" s="163" t="s">
        <v>274</v>
      </c>
      <c r="E146" s="159" t="s">
        <v>75</v>
      </c>
      <c r="F146" s="160">
        <v>500</v>
      </c>
      <c r="G146" s="161">
        <v>25000</v>
      </c>
      <c r="H146" s="161">
        <f t="shared" si="11"/>
        <v>28999.999999999996</v>
      </c>
      <c r="I146" s="161">
        <f t="shared" si="10"/>
        <v>403679.99999999988</v>
      </c>
      <c r="J146" s="139" t="s">
        <v>552</v>
      </c>
      <c r="K146" s="57">
        <f t="shared" si="12"/>
        <v>348000</v>
      </c>
    </row>
    <row r="147" spans="1:11" s="71" customFormat="1" ht="114.75" customHeight="1" x14ac:dyDescent="0.2">
      <c r="A147" s="64"/>
      <c r="B147" s="157">
        <v>141</v>
      </c>
      <c r="C147" s="162" t="s">
        <v>270</v>
      </c>
      <c r="D147" s="163" t="s">
        <v>273</v>
      </c>
      <c r="E147" s="180" t="s">
        <v>272</v>
      </c>
      <c r="F147" s="160">
        <v>623.20000000000005</v>
      </c>
      <c r="G147" s="161">
        <v>45590.38</v>
      </c>
      <c r="H147" s="161">
        <f t="shared" si="11"/>
        <v>52884.840799999991</v>
      </c>
      <c r="I147" s="161">
        <f t="shared" si="10"/>
        <v>736156.9839359998</v>
      </c>
      <c r="J147" s="166"/>
      <c r="K147" s="57">
        <f t="shared" si="12"/>
        <v>634618.08959999983</v>
      </c>
    </row>
    <row r="148" spans="1:11" s="71" customFormat="1" ht="87.75" customHeight="1" x14ac:dyDescent="0.2">
      <c r="A148" s="64"/>
      <c r="B148" s="63">
        <v>142</v>
      </c>
      <c r="C148" s="162" t="s">
        <v>270</v>
      </c>
      <c r="D148" s="163" t="s">
        <v>271</v>
      </c>
      <c r="E148" s="159" t="s">
        <v>181</v>
      </c>
      <c r="F148" s="160">
        <v>2100</v>
      </c>
      <c r="G148" s="161">
        <v>40000</v>
      </c>
      <c r="H148" s="161">
        <f t="shared" si="11"/>
        <v>46400</v>
      </c>
      <c r="I148" s="161">
        <f t="shared" si="10"/>
        <v>645888</v>
      </c>
      <c r="J148" s="166"/>
      <c r="K148" s="57">
        <f t="shared" si="12"/>
        <v>556800</v>
      </c>
    </row>
    <row r="149" spans="1:11" s="71" customFormat="1" ht="114" customHeight="1" x14ac:dyDescent="0.2">
      <c r="A149" s="64"/>
      <c r="B149" s="157">
        <v>143</v>
      </c>
      <c r="C149" s="162" t="s">
        <v>270</v>
      </c>
      <c r="D149" s="163" t="s">
        <v>269</v>
      </c>
      <c r="E149" s="159" t="s">
        <v>55</v>
      </c>
      <c r="F149" s="160">
        <v>1500</v>
      </c>
      <c r="G149" s="161">
        <v>59778.8</v>
      </c>
      <c r="H149" s="161">
        <f t="shared" si="11"/>
        <v>69343.407999999996</v>
      </c>
      <c r="I149" s="161">
        <f t="shared" si="10"/>
        <v>965260.23935999989</v>
      </c>
      <c r="J149" s="139" t="s">
        <v>597</v>
      </c>
      <c r="K149" s="57">
        <f t="shared" si="12"/>
        <v>832120.89600000007</v>
      </c>
    </row>
    <row r="150" spans="1:11" s="71" customFormat="1" ht="114" customHeight="1" x14ac:dyDescent="0.2">
      <c r="A150" s="64"/>
      <c r="B150" s="63">
        <v>144</v>
      </c>
      <c r="C150" s="162" t="s">
        <v>270</v>
      </c>
      <c r="D150" s="163" t="s">
        <v>537</v>
      </c>
      <c r="E150" s="159" t="s">
        <v>525</v>
      </c>
      <c r="F150" s="160">
        <v>198</v>
      </c>
      <c r="G150" s="161">
        <v>22500</v>
      </c>
      <c r="H150" s="161">
        <f>+G150</f>
        <v>22500</v>
      </c>
      <c r="I150" s="161">
        <f>+H150*12</f>
        <v>270000</v>
      </c>
      <c r="J150" s="166"/>
      <c r="K150" s="57">
        <f t="shared" si="12"/>
        <v>313200</v>
      </c>
    </row>
    <row r="151" spans="1:11" s="71" customFormat="1" ht="69.75" customHeight="1" x14ac:dyDescent="0.2">
      <c r="A151" s="64"/>
      <c r="B151" s="157">
        <v>145</v>
      </c>
      <c r="C151" s="62" t="s">
        <v>264</v>
      </c>
      <c r="D151" s="61" t="s">
        <v>268</v>
      </c>
      <c r="E151" s="60" t="s">
        <v>267</v>
      </c>
      <c r="F151" s="65">
        <v>146.15</v>
      </c>
      <c r="G151" s="58">
        <v>4709.76</v>
      </c>
      <c r="H151" s="58">
        <f t="shared" si="11"/>
        <v>5463.3216000000002</v>
      </c>
      <c r="I151" s="58">
        <f t="shared" si="10"/>
        <v>76049.436671999996</v>
      </c>
      <c r="J151" s="139" t="s">
        <v>566</v>
      </c>
      <c r="K151" s="57">
        <f>+G151*1.16*12*1.1</f>
        <v>72115.845120000013</v>
      </c>
    </row>
    <row r="152" spans="1:11" s="71" customFormat="1" ht="87.75" customHeight="1" x14ac:dyDescent="0.2">
      <c r="A152" s="64"/>
      <c r="B152" s="63">
        <v>146</v>
      </c>
      <c r="C152" s="62" t="s">
        <v>264</v>
      </c>
      <c r="D152" s="61" t="s">
        <v>266</v>
      </c>
      <c r="E152" s="60" t="s">
        <v>265</v>
      </c>
      <c r="F152" s="65">
        <v>171</v>
      </c>
      <c r="G152" s="58">
        <v>6798</v>
      </c>
      <c r="H152" s="58">
        <f t="shared" si="11"/>
        <v>7885.6799999999994</v>
      </c>
      <c r="I152" s="58">
        <f t="shared" si="10"/>
        <v>109768.66559999998</v>
      </c>
      <c r="J152" s="139" t="s">
        <v>580</v>
      </c>
      <c r="K152" s="57">
        <f>+G152*1.16*12*1.1</f>
        <v>104090.976</v>
      </c>
    </row>
    <row r="153" spans="1:11" s="71" customFormat="1" ht="91.5" customHeight="1" x14ac:dyDescent="0.2">
      <c r="A153" s="64"/>
      <c r="B153" s="157">
        <v>147</v>
      </c>
      <c r="C153" s="189" t="s">
        <v>264</v>
      </c>
      <c r="D153" s="190" t="s">
        <v>263</v>
      </c>
      <c r="E153" s="191" t="s">
        <v>83</v>
      </c>
      <c r="F153" s="192">
        <v>378</v>
      </c>
      <c r="G153" s="193">
        <v>30520</v>
      </c>
      <c r="H153" s="193">
        <f t="shared" si="11"/>
        <v>35403.199999999997</v>
      </c>
      <c r="I153" s="193">
        <f t="shared" ref="I153:I185" si="13">+H153*12*1.16</f>
        <v>492812.54399999994</v>
      </c>
      <c r="J153" s="194" t="s">
        <v>571</v>
      </c>
      <c r="K153" s="57">
        <f>+G153*12*1.16</f>
        <v>424838.39999999997</v>
      </c>
    </row>
    <row r="154" spans="1:11" s="71" customFormat="1" ht="91.5" customHeight="1" x14ac:dyDescent="0.2">
      <c r="A154" s="64"/>
      <c r="B154" s="63">
        <v>148</v>
      </c>
      <c r="C154" s="162" t="s">
        <v>264</v>
      </c>
      <c r="D154" s="158" t="s">
        <v>517</v>
      </c>
      <c r="E154" s="164" t="s">
        <v>516</v>
      </c>
      <c r="F154" s="160">
        <v>4065</v>
      </c>
      <c r="G154" s="161">
        <v>1500000</v>
      </c>
      <c r="H154" s="161">
        <f t="shared" si="11"/>
        <v>1739999.9999999998</v>
      </c>
      <c r="I154" s="161">
        <f t="shared" si="13"/>
        <v>24220799.999999993</v>
      </c>
      <c r="J154" s="179"/>
      <c r="K154" s="57"/>
    </row>
    <row r="155" spans="1:11" s="56" customFormat="1" ht="99.75" customHeight="1" x14ac:dyDescent="0.2">
      <c r="A155" s="64"/>
      <c r="B155" s="157">
        <v>149</v>
      </c>
      <c r="C155" s="162" t="s">
        <v>262</v>
      </c>
      <c r="D155" s="158" t="s">
        <v>261</v>
      </c>
      <c r="E155" s="164" t="s">
        <v>208</v>
      </c>
      <c r="F155" s="160">
        <v>900</v>
      </c>
      <c r="G155" s="161">
        <v>23400</v>
      </c>
      <c r="H155" s="161">
        <f t="shared" si="11"/>
        <v>27143.999999999996</v>
      </c>
      <c r="I155" s="161">
        <f t="shared" si="13"/>
        <v>377844.47999999992</v>
      </c>
      <c r="J155" s="166"/>
      <c r="K155" s="57">
        <f>+G155*1.16*12*1.5</f>
        <v>488591.99999999988</v>
      </c>
    </row>
    <row r="156" spans="1:11" s="56" customFormat="1" ht="92.25" customHeight="1" x14ac:dyDescent="0.2">
      <c r="A156" s="64"/>
      <c r="B156" s="63">
        <v>150</v>
      </c>
      <c r="C156" s="162" t="s">
        <v>255</v>
      </c>
      <c r="D156" s="158" t="s">
        <v>260</v>
      </c>
      <c r="E156" s="164" t="s">
        <v>259</v>
      </c>
      <c r="F156" s="160">
        <v>97</v>
      </c>
      <c r="G156" s="161">
        <v>7000</v>
      </c>
      <c r="H156" s="161">
        <f t="shared" si="11"/>
        <v>8119.9999999999991</v>
      </c>
      <c r="I156" s="161">
        <f t="shared" si="13"/>
        <v>113030.39999999998</v>
      </c>
      <c r="J156" s="166"/>
      <c r="K156" s="57">
        <f>+G156*12*1.16</f>
        <v>97440</v>
      </c>
    </row>
    <row r="157" spans="1:11" ht="86.25" customHeight="1" x14ac:dyDescent="0.2">
      <c r="B157" s="157">
        <v>151</v>
      </c>
      <c r="C157" s="162" t="s">
        <v>255</v>
      </c>
      <c r="D157" s="158" t="s">
        <v>258</v>
      </c>
      <c r="E157" s="164" t="s">
        <v>62</v>
      </c>
      <c r="F157" s="160">
        <v>882</v>
      </c>
      <c r="G157" s="161">
        <v>19838</v>
      </c>
      <c r="H157" s="161">
        <f t="shared" si="11"/>
        <v>23012.079999999998</v>
      </c>
      <c r="I157" s="161">
        <f t="shared" si="13"/>
        <v>320328.15359999996</v>
      </c>
      <c r="J157" s="139" t="s">
        <v>547</v>
      </c>
      <c r="K157" s="57">
        <f>+G157*1.16*12*1.03</f>
        <v>284429.30879999994</v>
      </c>
    </row>
    <row r="158" spans="1:11" s="56" customFormat="1" ht="87" customHeight="1" x14ac:dyDescent="0.2">
      <c r="A158" s="64"/>
      <c r="B158" s="63">
        <v>152</v>
      </c>
      <c r="C158" s="162" t="s">
        <v>255</v>
      </c>
      <c r="D158" s="158" t="s">
        <v>257</v>
      </c>
      <c r="E158" s="164" t="s">
        <v>200</v>
      </c>
      <c r="F158" s="160">
        <v>673.75</v>
      </c>
      <c r="G158" s="161">
        <v>42000</v>
      </c>
      <c r="H158" s="161">
        <f t="shared" si="11"/>
        <v>48720</v>
      </c>
      <c r="I158" s="161">
        <f t="shared" si="13"/>
        <v>678182.39999999991</v>
      </c>
      <c r="J158" s="166" t="s">
        <v>583</v>
      </c>
      <c r="K158" s="57">
        <f>+G158*1.16*12*1.05</f>
        <v>613872</v>
      </c>
    </row>
    <row r="159" spans="1:11" ht="123.75" customHeight="1" x14ac:dyDescent="0.2">
      <c r="B159" s="157">
        <v>153</v>
      </c>
      <c r="C159" s="62" t="s">
        <v>255</v>
      </c>
      <c r="D159" s="61" t="s">
        <v>256</v>
      </c>
      <c r="E159" s="60" t="s">
        <v>200</v>
      </c>
      <c r="F159" s="65">
        <v>1501.75</v>
      </c>
      <c r="G159" s="58">
        <v>90000</v>
      </c>
      <c r="H159" s="58">
        <f t="shared" si="11"/>
        <v>104400</v>
      </c>
      <c r="I159" s="58">
        <f t="shared" si="13"/>
        <v>1453248</v>
      </c>
      <c r="J159" s="139" t="s">
        <v>573</v>
      </c>
      <c r="K159" s="57">
        <f>+G159*1.16*12*1.05</f>
        <v>1315440</v>
      </c>
    </row>
    <row r="160" spans="1:11" ht="99.75" customHeight="1" x14ac:dyDescent="0.2">
      <c r="B160" s="63">
        <v>154</v>
      </c>
      <c r="C160" s="62" t="s">
        <v>255</v>
      </c>
      <c r="D160" s="61" t="s">
        <v>254</v>
      </c>
      <c r="E160" s="60" t="s">
        <v>253</v>
      </c>
      <c r="F160" s="65">
        <v>1718.28</v>
      </c>
      <c r="G160" s="58">
        <v>68746</v>
      </c>
      <c r="H160" s="58">
        <f t="shared" si="11"/>
        <v>79745.36</v>
      </c>
      <c r="I160" s="58">
        <f t="shared" si="13"/>
        <v>1110055.4112</v>
      </c>
      <c r="J160" s="139" t="s">
        <v>548</v>
      </c>
      <c r="K160" s="57">
        <f>+G160*1.16*12</f>
        <v>956944.32000000007</v>
      </c>
    </row>
    <row r="161" spans="1:11" ht="99.75" customHeight="1" x14ac:dyDescent="0.2">
      <c r="B161" s="157">
        <v>155</v>
      </c>
      <c r="C161" s="162" t="s">
        <v>255</v>
      </c>
      <c r="D161" s="163" t="s">
        <v>532</v>
      </c>
      <c r="E161" s="164" t="s">
        <v>525</v>
      </c>
      <c r="F161" s="160">
        <v>110.94</v>
      </c>
      <c r="G161" s="161">
        <v>12310</v>
      </c>
      <c r="H161" s="161">
        <f>+G161</f>
        <v>12310</v>
      </c>
      <c r="I161" s="161">
        <f>+H161*12</f>
        <v>147720</v>
      </c>
      <c r="J161" s="166" t="s">
        <v>579</v>
      </c>
      <c r="K161" s="57"/>
    </row>
    <row r="162" spans="1:11" s="56" customFormat="1" ht="103.5" customHeight="1" x14ac:dyDescent="0.2">
      <c r="A162" s="64"/>
      <c r="B162" s="63">
        <v>156</v>
      </c>
      <c r="C162" s="62" t="s">
        <v>235</v>
      </c>
      <c r="D162" s="68" t="s">
        <v>252</v>
      </c>
      <c r="E162" s="60" t="s">
        <v>251</v>
      </c>
      <c r="F162" s="65">
        <v>212.87</v>
      </c>
      <c r="G162" s="58">
        <v>6900</v>
      </c>
      <c r="H162" s="58">
        <f t="shared" si="11"/>
        <v>8003.9999999999991</v>
      </c>
      <c r="I162" s="58">
        <f t="shared" si="13"/>
        <v>111415.67999999998</v>
      </c>
      <c r="J162" s="151" t="s">
        <v>44</v>
      </c>
      <c r="K162" s="57">
        <f>+G162*12*1.16*1.05</f>
        <v>100850.40000000001</v>
      </c>
    </row>
    <row r="163" spans="1:11" ht="92.25" customHeight="1" x14ac:dyDescent="0.2">
      <c r="B163" s="157">
        <v>157</v>
      </c>
      <c r="C163" s="162" t="s">
        <v>235</v>
      </c>
      <c r="D163" s="163" t="s">
        <v>512</v>
      </c>
      <c r="E163" s="164" t="s">
        <v>250</v>
      </c>
      <c r="F163" s="160">
        <v>190</v>
      </c>
      <c r="G163" s="161">
        <v>7000</v>
      </c>
      <c r="H163" s="161">
        <f t="shared" si="11"/>
        <v>8119.9999999999991</v>
      </c>
      <c r="I163" s="161">
        <f t="shared" si="13"/>
        <v>113030.39999999998</v>
      </c>
      <c r="J163" s="151" t="s">
        <v>44</v>
      </c>
      <c r="K163" s="57">
        <f>+G163*12*1.16*1.5</f>
        <v>146160</v>
      </c>
    </row>
    <row r="164" spans="1:11" ht="90" customHeight="1" x14ac:dyDescent="0.2">
      <c r="B164" s="63">
        <v>158</v>
      </c>
      <c r="C164" s="62" t="s">
        <v>235</v>
      </c>
      <c r="D164" s="68" t="s">
        <v>249</v>
      </c>
      <c r="E164" s="60" t="s">
        <v>248</v>
      </c>
      <c r="F164" s="65">
        <v>1348.49</v>
      </c>
      <c r="G164" s="58">
        <v>100000</v>
      </c>
      <c r="H164" s="58">
        <f t="shared" si="11"/>
        <v>115999.99999999999</v>
      </c>
      <c r="I164" s="58">
        <f t="shared" si="13"/>
        <v>1614719.9999999995</v>
      </c>
      <c r="J164" s="151" t="s">
        <v>44</v>
      </c>
      <c r="K164" s="57">
        <f>+G164*12*1.16</f>
        <v>1392000</v>
      </c>
    </row>
    <row r="165" spans="1:11" ht="84.75" customHeight="1" x14ac:dyDescent="0.2">
      <c r="B165" s="157">
        <v>159</v>
      </c>
      <c r="C165" s="62" t="s">
        <v>235</v>
      </c>
      <c r="D165" s="68" t="s">
        <v>247</v>
      </c>
      <c r="E165" s="60" t="s">
        <v>55</v>
      </c>
      <c r="F165" s="65">
        <v>625.23</v>
      </c>
      <c r="G165" s="58">
        <v>40425</v>
      </c>
      <c r="H165" s="58">
        <f t="shared" si="11"/>
        <v>46893</v>
      </c>
      <c r="I165" s="58">
        <f t="shared" si="13"/>
        <v>652750.55999999994</v>
      </c>
      <c r="J165" s="151" t="s">
        <v>44</v>
      </c>
      <c r="K165" s="57">
        <f>+G165*12*1.16</f>
        <v>562716</v>
      </c>
    </row>
    <row r="166" spans="1:11" s="56" customFormat="1" ht="75" customHeight="1" x14ac:dyDescent="0.2">
      <c r="A166" s="64"/>
      <c r="B166" s="63">
        <v>160</v>
      </c>
      <c r="C166" s="62" t="s">
        <v>235</v>
      </c>
      <c r="D166" s="68" t="s">
        <v>246</v>
      </c>
      <c r="E166" s="60" t="s">
        <v>61</v>
      </c>
      <c r="F166" s="65">
        <v>1384.24</v>
      </c>
      <c r="G166" s="58">
        <v>91816.86</v>
      </c>
      <c r="H166" s="58">
        <f t="shared" si="11"/>
        <v>106507.5576</v>
      </c>
      <c r="I166" s="58">
        <f t="shared" si="13"/>
        <v>1482585.2017919999</v>
      </c>
      <c r="J166" s="151" t="s">
        <v>44</v>
      </c>
      <c r="K166" s="57">
        <f>+G166*12*1.16</f>
        <v>1278090.6912</v>
      </c>
    </row>
    <row r="167" spans="1:11" s="56" customFormat="1" ht="90" customHeight="1" x14ac:dyDescent="0.2">
      <c r="A167" s="64"/>
      <c r="B167" s="157">
        <v>161</v>
      </c>
      <c r="C167" s="62" t="s">
        <v>235</v>
      </c>
      <c r="D167" s="68" t="s">
        <v>245</v>
      </c>
      <c r="E167" s="60" t="s">
        <v>77</v>
      </c>
      <c r="F167" s="65">
        <v>2708.87</v>
      </c>
      <c r="G167" s="58">
        <v>112108.5</v>
      </c>
      <c r="H167" s="58">
        <f t="shared" si="11"/>
        <v>130045.85999999999</v>
      </c>
      <c r="I167" s="58">
        <f t="shared" si="13"/>
        <v>1810238.3711999997</v>
      </c>
      <c r="J167" s="151" t="s">
        <v>44</v>
      </c>
      <c r="K167" s="57">
        <f>+G167*12*1.16</f>
        <v>1560550.3199999998</v>
      </c>
    </row>
    <row r="168" spans="1:11" s="56" customFormat="1" ht="81.75" customHeight="1" x14ac:dyDescent="0.2">
      <c r="A168" s="64"/>
      <c r="B168" s="63">
        <v>162</v>
      </c>
      <c r="C168" s="62" t="s">
        <v>235</v>
      </c>
      <c r="D168" s="68" t="s">
        <v>244</v>
      </c>
      <c r="E168" s="60" t="s">
        <v>77</v>
      </c>
      <c r="F168" s="65">
        <v>762.64</v>
      </c>
      <c r="G168" s="58">
        <v>14510</v>
      </c>
      <c r="H168" s="58">
        <f t="shared" si="11"/>
        <v>16831.599999999999</v>
      </c>
      <c r="I168" s="58">
        <f t="shared" si="13"/>
        <v>234295.87199999997</v>
      </c>
      <c r="J168" s="151" t="s">
        <v>44</v>
      </c>
      <c r="K168" s="57">
        <f>+G168*12*1.16</f>
        <v>201979.19999999998</v>
      </c>
    </row>
    <row r="169" spans="1:11" s="56" customFormat="1" ht="144" customHeight="1" x14ac:dyDescent="0.2">
      <c r="A169" s="64"/>
      <c r="B169" s="157">
        <v>163</v>
      </c>
      <c r="C169" s="62" t="s">
        <v>235</v>
      </c>
      <c r="D169" s="88" t="s">
        <v>243</v>
      </c>
      <c r="E169" s="60" t="s">
        <v>242</v>
      </c>
      <c r="F169" s="65">
        <v>540</v>
      </c>
      <c r="G169" s="58">
        <v>36500</v>
      </c>
      <c r="H169" s="58">
        <f t="shared" si="11"/>
        <v>42340</v>
      </c>
      <c r="I169" s="58">
        <f t="shared" si="13"/>
        <v>589372.79999999993</v>
      </c>
      <c r="J169" s="151" t="s">
        <v>44</v>
      </c>
      <c r="K169" s="87"/>
    </row>
    <row r="170" spans="1:11" ht="75" customHeight="1" x14ac:dyDescent="0.2">
      <c r="B170" s="63">
        <v>164</v>
      </c>
      <c r="C170" s="62" t="s">
        <v>235</v>
      </c>
      <c r="D170" s="68" t="s">
        <v>241</v>
      </c>
      <c r="E170" s="60" t="s">
        <v>75</v>
      </c>
      <c r="F170" s="65">
        <v>741</v>
      </c>
      <c r="G170" s="58">
        <v>9350</v>
      </c>
      <c r="H170" s="58">
        <f t="shared" si="11"/>
        <v>10846</v>
      </c>
      <c r="I170" s="58">
        <f t="shared" si="13"/>
        <v>150976.31999999998</v>
      </c>
      <c r="J170" s="151" t="s">
        <v>44</v>
      </c>
      <c r="K170" s="57">
        <f>+G170*12*1.16</f>
        <v>130151.99999999999</v>
      </c>
    </row>
    <row r="171" spans="1:11" ht="86.25" customHeight="1" x14ac:dyDescent="0.2">
      <c r="B171" s="157">
        <v>165</v>
      </c>
      <c r="C171" s="62" t="s">
        <v>235</v>
      </c>
      <c r="D171" s="68" t="s">
        <v>240</v>
      </c>
      <c r="E171" s="60" t="s">
        <v>75</v>
      </c>
      <c r="F171" s="65">
        <v>718.85</v>
      </c>
      <c r="G171" s="58">
        <v>10866</v>
      </c>
      <c r="H171" s="58">
        <f t="shared" si="11"/>
        <v>12604.56</v>
      </c>
      <c r="I171" s="58">
        <f t="shared" si="13"/>
        <v>175455.47519999999</v>
      </c>
      <c r="J171" s="151" t="s">
        <v>44</v>
      </c>
      <c r="K171" s="57">
        <f>+G171*12*1.16*1.2</f>
        <v>181505.66399999999</v>
      </c>
    </row>
    <row r="172" spans="1:11" ht="83.25" customHeight="1" x14ac:dyDescent="0.2">
      <c r="B172" s="63">
        <v>166</v>
      </c>
      <c r="C172" s="62" t="s">
        <v>235</v>
      </c>
      <c r="D172" s="68" t="s">
        <v>239</v>
      </c>
      <c r="E172" s="60" t="s">
        <v>75</v>
      </c>
      <c r="F172" s="65">
        <v>1082.9000000000001</v>
      </c>
      <c r="G172" s="58">
        <v>8476</v>
      </c>
      <c r="H172" s="58">
        <f t="shared" si="11"/>
        <v>9832.16</v>
      </c>
      <c r="I172" s="58">
        <f t="shared" si="13"/>
        <v>136863.6672</v>
      </c>
      <c r="J172" s="151" t="s">
        <v>44</v>
      </c>
      <c r="K172" s="57">
        <f>+G172*12*1.16</f>
        <v>117985.92</v>
      </c>
    </row>
    <row r="173" spans="1:11" ht="68.25" customHeight="1" x14ac:dyDescent="0.2">
      <c r="B173" s="157">
        <v>167</v>
      </c>
      <c r="C173" s="62" t="s">
        <v>235</v>
      </c>
      <c r="D173" s="68" t="s">
        <v>238</v>
      </c>
      <c r="E173" s="60" t="s">
        <v>75</v>
      </c>
      <c r="F173" s="65">
        <v>817.92</v>
      </c>
      <c r="G173" s="58">
        <v>12798</v>
      </c>
      <c r="H173" s="58">
        <f t="shared" si="11"/>
        <v>14845.679999999998</v>
      </c>
      <c r="I173" s="58">
        <f t="shared" si="13"/>
        <v>206651.86559999996</v>
      </c>
      <c r="J173" s="151" t="s">
        <v>44</v>
      </c>
      <c r="K173" s="57">
        <f>+G173*12*1.1</f>
        <v>168933.6</v>
      </c>
    </row>
    <row r="174" spans="1:11" ht="90" customHeight="1" x14ac:dyDescent="0.2">
      <c r="B174" s="63">
        <v>168</v>
      </c>
      <c r="C174" s="62" t="s">
        <v>235</v>
      </c>
      <c r="D174" s="68" t="s">
        <v>237</v>
      </c>
      <c r="E174" s="60" t="s">
        <v>75</v>
      </c>
      <c r="F174" s="65">
        <v>515.33000000000004</v>
      </c>
      <c r="G174" s="58">
        <v>14700</v>
      </c>
      <c r="H174" s="58">
        <f t="shared" si="11"/>
        <v>17052</v>
      </c>
      <c r="I174" s="58">
        <f t="shared" si="13"/>
        <v>237363.84</v>
      </c>
      <c r="J174" s="151" t="s">
        <v>44</v>
      </c>
      <c r="K174" s="57">
        <f>+G174*12*1.16*1.1</f>
        <v>225086.40000000002</v>
      </c>
    </row>
    <row r="175" spans="1:11" ht="75" x14ac:dyDescent="0.2">
      <c r="B175" s="157">
        <v>169</v>
      </c>
      <c r="C175" s="62" t="s">
        <v>235</v>
      </c>
      <c r="D175" s="68" t="s">
        <v>236</v>
      </c>
      <c r="E175" s="60" t="s">
        <v>75</v>
      </c>
      <c r="F175" s="65">
        <v>973.07</v>
      </c>
      <c r="G175" s="58">
        <v>47308</v>
      </c>
      <c r="H175" s="58">
        <f t="shared" si="11"/>
        <v>54877.279999999999</v>
      </c>
      <c r="I175" s="58">
        <f t="shared" si="13"/>
        <v>763891.73759999988</v>
      </c>
      <c r="J175" s="151" t="s">
        <v>44</v>
      </c>
      <c r="K175" s="57">
        <f>+G175*12*1.03</f>
        <v>584726.88</v>
      </c>
    </row>
    <row r="176" spans="1:11" ht="89.25" customHeight="1" x14ac:dyDescent="0.2">
      <c r="B176" s="63">
        <v>170</v>
      </c>
      <c r="C176" s="62" t="s">
        <v>235</v>
      </c>
      <c r="D176" s="61" t="s">
        <v>234</v>
      </c>
      <c r="E176" s="60" t="s">
        <v>233</v>
      </c>
      <c r="F176" s="65">
        <v>140.74</v>
      </c>
      <c r="G176" s="58">
        <v>6820.5</v>
      </c>
      <c r="H176" s="58">
        <f t="shared" si="11"/>
        <v>7911.78</v>
      </c>
      <c r="I176" s="58">
        <f t="shared" si="13"/>
        <v>110131.9776</v>
      </c>
      <c r="J176" s="151" t="s">
        <v>44</v>
      </c>
      <c r="K176" s="57">
        <f>+G176*12*1.16*1.1</f>
        <v>104435.49600000001</v>
      </c>
    </row>
    <row r="177" spans="1:11" ht="89.25" customHeight="1" x14ac:dyDescent="0.2">
      <c r="B177" s="157">
        <v>171</v>
      </c>
      <c r="C177" s="162" t="s">
        <v>235</v>
      </c>
      <c r="D177" s="158" t="s">
        <v>526</v>
      </c>
      <c r="E177" s="164" t="s">
        <v>525</v>
      </c>
      <c r="F177" s="160">
        <v>153.63999999999999</v>
      </c>
      <c r="G177" s="161">
        <v>22500</v>
      </c>
      <c r="H177" s="161">
        <f>+G177</f>
        <v>22500</v>
      </c>
      <c r="I177" s="161">
        <f>+H177*12</f>
        <v>270000</v>
      </c>
      <c r="J177" s="166" t="s">
        <v>592</v>
      </c>
      <c r="K177" s="57"/>
    </row>
    <row r="178" spans="1:11" ht="74.25" customHeight="1" x14ac:dyDescent="0.2">
      <c r="B178" s="63">
        <v>172</v>
      </c>
      <c r="C178" s="162" t="s">
        <v>220</v>
      </c>
      <c r="D178" s="158" t="s">
        <v>520</v>
      </c>
      <c r="E178" s="164" t="s">
        <v>232</v>
      </c>
      <c r="F178" s="160">
        <v>667.43</v>
      </c>
      <c r="G178" s="161">
        <v>66500</v>
      </c>
      <c r="H178" s="161">
        <f t="shared" si="11"/>
        <v>77140</v>
      </c>
      <c r="I178" s="161">
        <f t="shared" si="13"/>
        <v>1073788.7999999998</v>
      </c>
      <c r="J178" s="166" t="s">
        <v>566</v>
      </c>
      <c r="K178" s="57">
        <f>+G178*1.16*12</f>
        <v>925680</v>
      </c>
    </row>
    <row r="179" spans="1:11" s="56" customFormat="1" ht="79.5" customHeight="1" x14ac:dyDescent="0.2">
      <c r="A179" s="64"/>
      <c r="B179" s="157">
        <v>173</v>
      </c>
      <c r="C179" s="62" t="s">
        <v>220</v>
      </c>
      <c r="D179" s="61" t="s">
        <v>231</v>
      </c>
      <c r="E179" s="60" t="s">
        <v>230</v>
      </c>
      <c r="F179" s="65">
        <v>186.7</v>
      </c>
      <c r="G179" s="58">
        <v>3966.26</v>
      </c>
      <c r="H179" s="58">
        <f t="shared" si="11"/>
        <v>4600.8616000000002</v>
      </c>
      <c r="I179" s="58">
        <f t="shared" si="13"/>
        <v>64043.993471999995</v>
      </c>
      <c r="J179" s="139"/>
      <c r="K179" s="57">
        <f>+G179*1.16*12*1.05</f>
        <v>57970.856160000003</v>
      </c>
    </row>
    <row r="180" spans="1:11" s="56" customFormat="1" ht="102.75" customHeight="1" x14ac:dyDescent="0.2">
      <c r="A180" s="64"/>
      <c r="B180" s="63">
        <v>174</v>
      </c>
      <c r="C180" s="62" t="s">
        <v>220</v>
      </c>
      <c r="D180" s="61" t="s">
        <v>229</v>
      </c>
      <c r="E180" s="60" t="s">
        <v>228</v>
      </c>
      <c r="F180" s="65">
        <v>2478.6</v>
      </c>
      <c r="G180" s="58">
        <v>23266.61</v>
      </c>
      <c r="H180" s="58">
        <f t="shared" si="11"/>
        <v>26989.267599999999</v>
      </c>
      <c r="I180" s="58">
        <f t="shared" si="13"/>
        <v>375690.60499199998</v>
      </c>
      <c r="J180" s="139"/>
      <c r="K180" s="57">
        <f>+G180*1.16*12</f>
        <v>323871.21120000002</v>
      </c>
    </row>
    <row r="181" spans="1:11" s="56" customFormat="1" ht="94.5" customHeight="1" x14ac:dyDescent="0.2">
      <c r="A181" s="64"/>
      <c r="B181" s="157">
        <v>175</v>
      </c>
      <c r="C181" s="62" t="s">
        <v>220</v>
      </c>
      <c r="D181" s="61" t="s">
        <v>227</v>
      </c>
      <c r="E181" s="60" t="s">
        <v>55</v>
      </c>
      <c r="F181" s="65">
        <v>417</v>
      </c>
      <c r="G181" s="58">
        <v>20000</v>
      </c>
      <c r="H181" s="58">
        <f t="shared" si="11"/>
        <v>23200</v>
      </c>
      <c r="I181" s="58">
        <f t="shared" si="13"/>
        <v>322944</v>
      </c>
      <c r="J181" s="139" t="s">
        <v>578</v>
      </c>
      <c r="K181" s="57">
        <f>+G181*1.16*12*1.1</f>
        <v>306240</v>
      </c>
    </row>
    <row r="182" spans="1:11" s="56" customFormat="1" ht="83.25" customHeight="1" x14ac:dyDescent="0.2">
      <c r="A182" s="64"/>
      <c r="B182" s="63">
        <v>176</v>
      </c>
      <c r="C182" s="62" t="s">
        <v>220</v>
      </c>
      <c r="D182" s="61" t="s">
        <v>226</v>
      </c>
      <c r="E182" s="60" t="s">
        <v>225</v>
      </c>
      <c r="F182" s="65">
        <v>242.77</v>
      </c>
      <c r="G182" s="58">
        <v>6528</v>
      </c>
      <c r="H182" s="58">
        <f t="shared" si="11"/>
        <v>7572.48</v>
      </c>
      <c r="I182" s="58">
        <f t="shared" si="13"/>
        <v>105408.92159999999</v>
      </c>
      <c r="J182" s="139" t="s">
        <v>580</v>
      </c>
      <c r="K182" s="57">
        <f>+G182*1.16*12*1.05</f>
        <v>95413.247999999992</v>
      </c>
    </row>
    <row r="183" spans="1:11" s="56" customFormat="1" ht="116.25" customHeight="1" x14ac:dyDescent="0.2">
      <c r="A183" s="64"/>
      <c r="B183" s="157">
        <v>177</v>
      </c>
      <c r="C183" s="62" t="s">
        <v>220</v>
      </c>
      <c r="D183" s="61" t="s">
        <v>224</v>
      </c>
      <c r="E183" s="60" t="s">
        <v>77</v>
      </c>
      <c r="F183" s="65">
        <v>415.27</v>
      </c>
      <c r="G183" s="58">
        <v>18959.349999999999</v>
      </c>
      <c r="H183" s="58">
        <f t="shared" si="11"/>
        <v>21992.845999999998</v>
      </c>
      <c r="I183" s="58">
        <f t="shared" si="13"/>
        <v>306140.41631999996</v>
      </c>
      <c r="J183" s="139" t="s">
        <v>577</v>
      </c>
      <c r="K183" s="57">
        <f>+G183*1.16*12</f>
        <v>263914.152</v>
      </c>
    </row>
    <row r="184" spans="1:11" s="56" customFormat="1" ht="86.25" customHeight="1" x14ac:dyDescent="0.2">
      <c r="A184" s="64"/>
      <c r="B184" s="63">
        <v>178</v>
      </c>
      <c r="C184" s="62" t="s">
        <v>220</v>
      </c>
      <c r="D184" s="61" t="s">
        <v>223</v>
      </c>
      <c r="E184" s="60" t="s">
        <v>77</v>
      </c>
      <c r="F184" s="65">
        <v>819.71</v>
      </c>
      <c r="G184" s="58">
        <v>50000</v>
      </c>
      <c r="H184" s="58">
        <f t="shared" si="11"/>
        <v>57999.999999999993</v>
      </c>
      <c r="I184" s="58">
        <f t="shared" si="13"/>
        <v>807359.99999999977</v>
      </c>
      <c r="J184" s="139" t="s">
        <v>574</v>
      </c>
      <c r="K184" s="57">
        <f>+G184*12*1.16</f>
        <v>696000</v>
      </c>
    </row>
    <row r="185" spans="1:11" s="56" customFormat="1" ht="253.5" customHeight="1" x14ac:dyDescent="0.2">
      <c r="A185" s="64"/>
      <c r="B185" s="157">
        <v>179</v>
      </c>
      <c r="C185" s="62" t="s">
        <v>220</v>
      </c>
      <c r="D185" s="61" t="s">
        <v>222</v>
      </c>
      <c r="E185" s="67" t="s">
        <v>221</v>
      </c>
      <c r="F185" s="65">
        <v>1118</v>
      </c>
      <c r="G185" s="58">
        <v>35597.79</v>
      </c>
      <c r="H185" s="58">
        <f t="shared" si="11"/>
        <v>41293.436399999999</v>
      </c>
      <c r="I185" s="58">
        <f t="shared" si="13"/>
        <v>574804.63468799996</v>
      </c>
      <c r="J185" s="139" t="s">
        <v>575</v>
      </c>
      <c r="K185" s="57">
        <f>+G185*1.16*12</f>
        <v>495521.23679999996</v>
      </c>
    </row>
    <row r="186" spans="1:11" s="56" customFormat="1" ht="88.5" customHeight="1" x14ac:dyDescent="0.2">
      <c r="A186" s="64"/>
      <c r="B186" s="63">
        <v>180</v>
      </c>
      <c r="C186" s="162" t="s">
        <v>220</v>
      </c>
      <c r="D186" s="158" t="s">
        <v>219</v>
      </c>
      <c r="E186" s="164" t="s">
        <v>75</v>
      </c>
      <c r="F186" s="160">
        <v>548</v>
      </c>
      <c r="G186" s="161">
        <v>70000</v>
      </c>
      <c r="H186" s="161">
        <f t="shared" si="11"/>
        <v>81200</v>
      </c>
      <c r="I186" s="161">
        <f t="shared" ref="I186:I219" si="14">+H186*12*1.16</f>
        <v>1130304</v>
      </c>
      <c r="J186" s="166"/>
      <c r="K186" s="57">
        <f>+G186*1.16*12</f>
        <v>974400</v>
      </c>
    </row>
    <row r="187" spans="1:11" s="56" customFormat="1" ht="88.5" customHeight="1" x14ac:dyDescent="0.2">
      <c r="A187" s="64"/>
      <c r="B187" s="157">
        <v>181</v>
      </c>
      <c r="C187" s="162" t="s">
        <v>220</v>
      </c>
      <c r="D187" s="158" t="s">
        <v>533</v>
      </c>
      <c r="E187" s="164" t="s">
        <v>525</v>
      </c>
      <c r="F187" s="160">
        <v>198.8</v>
      </c>
      <c r="G187" s="161">
        <v>22500</v>
      </c>
      <c r="H187" s="161">
        <f>+G187</f>
        <v>22500</v>
      </c>
      <c r="I187" s="161">
        <f>+H187*12</f>
        <v>270000</v>
      </c>
      <c r="J187" s="166" t="s">
        <v>588</v>
      </c>
      <c r="K187" s="57"/>
    </row>
    <row r="188" spans="1:11" s="56" customFormat="1" ht="153" customHeight="1" x14ac:dyDescent="0.2">
      <c r="A188" s="64"/>
      <c r="B188" s="63">
        <v>182</v>
      </c>
      <c r="C188" s="62" t="s">
        <v>207</v>
      </c>
      <c r="D188" s="61" t="s">
        <v>218</v>
      </c>
      <c r="E188" s="60" t="s">
        <v>217</v>
      </c>
      <c r="F188" s="65">
        <v>1824.02</v>
      </c>
      <c r="G188" s="58">
        <v>46400</v>
      </c>
      <c r="H188" s="58">
        <f>+G188</f>
        <v>46400</v>
      </c>
      <c r="I188" s="58">
        <f>+H188*12</f>
        <v>556800</v>
      </c>
      <c r="J188" s="139" t="s">
        <v>581</v>
      </c>
      <c r="K188" s="57">
        <f>+G188*12*1.16</f>
        <v>645888</v>
      </c>
    </row>
    <row r="189" spans="1:11" s="56" customFormat="1" ht="101.25" customHeight="1" x14ac:dyDescent="0.2">
      <c r="A189" s="64"/>
      <c r="B189" s="157">
        <v>183</v>
      </c>
      <c r="C189" s="62" t="s">
        <v>207</v>
      </c>
      <c r="D189" s="61" t="s">
        <v>216</v>
      </c>
      <c r="E189" s="60" t="s">
        <v>215</v>
      </c>
      <c r="F189" s="65">
        <v>408.08</v>
      </c>
      <c r="G189" s="58">
        <v>43690.43</v>
      </c>
      <c r="H189" s="58">
        <f t="shared" si="11"/>
        <v>50680.898799999995</v>
      </c>
      <c r="I189" s="58">
        <f t="shared" si="14"/>
        <v>705478.11129599984</v>
      </c>
      <c r="J189" s="138"/>
      <c r="K189" s="57">
        <f>+G189*12*1.16</f>
        <v>608170.78559999994</v>
      </c>
    </row>
    <row r="190" spans="1:11" s="56" customFormat="1" ht="108" customHeight="1" x14ac:dyDescent="0.2">
      <c r="A190" s="64"/>
      <c r="B190" s="63">
        <v>184</v>
      </c>
      <c r="C190" s="62" t="s">
        <v>207</v>
      </c>
      <c r="D190" s="61" t="s">
        <v>214</v>
      </c>
      <c r="E190" s="60" t="s">
        <v>213</v>
      </c>
      <c r="F190" s="65">
        <v>198.16</v>
      </c>
      <c r="G190" s="58">
        <v>16291</v>
      </c>
      <c r="H190" s="58">
        <f t="shared" si="11"/>
        <v>18897.559999999998</v>
      </c>
      <c r="I190" s="58">
        <f t="shared" si="14"/>
        <v>263054.03519999993</v>
      </c>
      <c r="J190" s="138"/>
      <c r="K190" s="57">
        <f>+G190*12*1.16</f>
        <v>226770.71999999997</v>
      </c>
    </row>
    <row r="191" spans="1:11" s="56" customFormat="1" ht="105" customHeight="1" x14ac:dyDescent="0.2">
      <c r="A191" s="64"/>
      <c r="B191" s="157">
        <v>185</v>
      </c>
      <c r="C191" s="62" t="s">
        <v>207</v>
      </c>
      <c r="D191" s="61" t="s">
        <v>212</v>
      </c>
      <c r="E191" s="60" t="s">
        <v>211</v>
      </c>
      <c r="F191" s="65">
        <v>482</v>
      </c>
      <c r="G191" s="58">
        <v>46754</v>
      </c>
      <c r="H191" s="58">
        <f t="shared" si="11"/>
        <v>54234.64</v>
      </c>
      <c r="I191" s="58">
        <f t="shared" si="14"/>
        <v>754946.18879999989</v>
      </c>
      <c r="J191" s="138" t="s">
        <v>550</v>
      </c>
      <c r="K191" s="57">
        <f>+G191*12*1.16</f>
        <v>650815.67999999993</v>
      </c>
    </row>
    <row r="192" spans="1:11" s="56" customFormat="1" ht="101.25" customHeight="1" x14ac:dyDescent="0.2">
      <c r="A192" s="64"/>
      <c r="B192" s="63">
        <v>186</v>
      </c>
      <c r="C192" s="162" t="s">
        <v>207</v>
      </c>
      <c r="D192" s="158" t="s">
        <v>519</v>
      </c>
      <c r="E192" s="164" t="s">
        <v>83</v>
      </c>
      <c r="F192" s="160">
        <v>712.61</v>
      </c>
      <c r="G192" s="161">
        <v>85000</v>
      </c>
      <c r="H192" s="161">
        <f t="shared" si="11"/>
        <v>98600</v>
      </c>
      <c r="I192" s="161">
        <f t="shared" si="14"/>
        <v>1372512</v>
      </c>
      <c r="J192" s="166" t="s">
        <v>551</v>
      </c>
      <c r="K192" s="57">
        <f>+G192*1.16*12*1.1</f>
        <v>1301520</v>
      </c>
    </row>
    <row r="193" spans="1:11" s="56" customFormat="1" ht="90" customHeight="1" x14ac:dyDescent="0.2">
      <c r="A193" s="64"/>
      <c r="B193" s="157">
        <v>187</v>
      </c>
      <c r="C193" s="62" t="s">
        <v>207</v>
      </c>
      <c r="D193" s="61" t="s">
        <v>210</v>
      </c>
      <c r="E193" s="60" t="s">
        <v>127</v>
      </c>
      <c r="F193" s="65">
        <v>418.89</v>
      </c>
      <c r="G193" s="58">
        <v>14000</v>
      </c>
      <c r="H193" s="58">
        <f t="shared" si="11"/>
        <v>16239.999999999998</v>
      </c>
      <c r="I193" s="58">
        <f t="shared" si="14"/>
        <v>226060.79999999996</v>
      </c>
      <c r="J193" s="139" t="s">
        <v>552</v>
      </c>
      <c r="K193" s="57">
        <f>+G193*12*1.16</f>
        <v>194880</v>
      </c>
    </row>
    <row r="194" spans="1:11" s="56" customFormat="1" ht="90" customHeight="1" x14ac:dyDescent="0.2">
      <c r="A194" s="64"/>
      <c r="B194" s="63">
        <v>188</v>
      </c>
      <c r="C194" s="62" t="s">
        <v>207</v>
      </c>
      <c r="D194" s="61" t="s">
        <v>209</v>
      </c>
      <c r="E194" s="60" t="s">
        <v>208</v>
      </c>
      <c r="F194" s="65">
        <v>800</v>
      </c>
      <c r="G194" s="58">
        <v>22435.88</v>
      </c>
      <c r="H194" s="58">
        <f t="shared" si="11"/>
        <v>26025.620800000001</v>
      </c>
      <c r="I194" s="58">
        <f t="shared" si="14"/>
        <v>362276.64153599995</v>
      </c>
      <c r="J194" s="139"/>
      <c r="K194" s="57">
        <f>+G194*1.16*12</f>
        <v>312307.44959999999</v>
      </c>
    </row>
    <row r="195" spans="1:11" s="56" customFormat="1" ht="87.75" customHeight="1" thickBot="1" x14ac:dyDescent="0.25">
      <c r="A195" s="64"/>
      <c r="B195" s="157">
        <v>189</v>
      </c>
      <c r="C195" s="62" t="s">
        <v>207</v>
      </c>
      <c r="D195" s="61" t="s">
        <v>206</v>
      </c>
      <c r="E195" s="60" t="s">
        <v>79</v>
      </c>
      <c r="F195" s="65">
        <v>481.76</v>
      </c>
      <c r="G195" s="58">
        <v>26500</v>
      </c>
      <c r="H195" s="58">
        <f t="shared" si="11"/>
        <v>30739.999999999996</v>
      </c>
      <c r="I195" s="58">
        <f t="shared" si="14"/>
        <v>427900.79999999993</v>
      </c>
      <c r="J195" s="139" t="s">
        <v>553</v>
      </c>
      <c r="K195" s="57">
        <f>+G195*12*1.16</f>
        <v>368880</v>
      </c>
    </row>
    <row r="196" spans="1:11" s="56" customFormat="1" ht="84.75" customHeight="1" thickTop="1" x14ac:dyDescent="0.2">
      <c r="A196" s="64"/>
      <c r="B196" s="63">
        <v>190</v>
      </c>
      <c r="C196" s="62" t="s">
        <v>202</v>
      </c>
      <c r="D196" s="61" t="s">
        <v>205</v>
      </c>
      <c r="E196" s="67" t="s">
        <v>204</v>
      </c>
      <c r="F196" s="86">
        <v>331.51</v>
      </c>
      <c r="G196" s="85">
        <v>5000</v>
      </c>
      <c r="H196" s="58">
        <f t="shared" si="11"/>
        <v>5800</v>
      </c>
      <c r="I196" s="58">
        <f t="shared" si="14"/>
        <v>80736</v>
      </c>
      <c r="J196" s="153"/>
      <c r="K196" s="57">
        <f>+G196*12*1.16</f>
        <v>69600</v>
      </c>
    </row>
    <row r="197" spans="1:11" s="82" customFormat="1" ht="126.75" customHeight="1" x14ac:dyDescent="0.2">
      <c r="A197" s="64"/>
      <c r="B197" s="157">
        <v>191</v>
      </c>
      <c r="C197" s="62" t="s">
        <v>202</v>
      </c>
      <c r="D197" s="61" t="s">
        <v>203</v>
      </c>
      <c r="E197" s="67" t="s">
        <v>83</v>
      </c>
      <c r="F197" s="84">
        <v>490</v>
      </c>
      <c r="G197" s="83">
        <v>26225</v>
      </c>
      <c r="H197" s="58">
        <f t="shared" si="11"/>
        <v>30420.999999999996</v>
      </c>
      <c r="I197" s="58">
        <f t="shared" si="14"/>
        <v>423460.31999999989</v>
      </c>
      <c r="J197" s="146" t="s">
        <v>583</v>
      </c>
      <c r="K197" s="57">
        <f>+G197*12*1.16</f>
        <v>365052</v>
      </c>
    </row>
    <row r="198" spans="1:11" s="56" customFormat="1" ht="105" customHeight="1" x14ac:dyDescent="0.2">
      <c r="A198" s="64"/>
      <c r="B198" s="63">
        <v>192</v>
      </c>
      <c r="C198" s="62" t="s">
        <v>202</v>
      </c>
      <c r="D198" s="61" t="s">
        <v>201</v>
      </c>
      <c r="E198" s="67" t="s">
        <v>200</v>
      </c>
      <c r="F198" s="65">
        <v>1225</v>
      </c>
      <c r="G198" s="58">
        <v>31891.99</v>
      </c>
      <c r="H198" s="58">
        <f t="shared" si="11"/>
        <v>36994.708399999996</v>
      </c>
      <c r="I198" s="58">
        <f t="shared" si="14"/>
        <v>514966.34092799987</v>
      </c>
      <c r="J198" s="146"/>
      <c r="K198" s="57">
        <f>+G198*12*1.16</f>
        <v>443936.50079999998</v>
      </c>
    </row>
    <row r="199" spans="1:11" s="56" customFormat="1" ht="89.25" customHeight="1" x14ac:dyDescent="0.2">
      <c r="A199" s="64"/>
      <c r="B199" s="157">
        <v>193</v>
      </c>
      <c r="C199" s="70" t="s">
        <v>196</v>
      </c>
      <c r="D199" s="61" t="s">
        <v>199</v>
      </c>
      <c r="E199" s="60" t="s">
        <v>198</v>
      </c>
      <c r="F199" s="65">
        <v>157.72999999999999</v>
      </c>
      <c r="G199" s="58">
        <v>2800</v>
      </c>
      <c r="H199" s="58">
        <f t="shared" si="11"/>
        <v>3248</v>
      </c>
      <c r="I199" s="58">
        <f t="shared" si="14"/>
        <v>45212.159999999996</v>
      </c>
      <c r="J199" s="139"/>
      <c r="K199" s="57">
        <f>+G199*1.16*12*1.1</f>
        <v>42873.600000000006</v>
      </c>
    </row>
    <row r="200" spans="1:11" s="56" customFormat="1" ht="72" customHeight="1" x14ac:dyDescent="0.2">
      <c r="A200" s="64"/>
      <c r="B200" s="63">
        <v>194</v>
      </c>
      <c r="C200" s="181" t="s">
        <v>196</v>
      </c>
      <c r="D200" s="158" t="s">
        <v>197</v>
      </c>
      <c r="E200" s="164" t="s">
        <v>77</v>
      </c>
      <c r="F200" s="160">
        <v>702</v>
      </c>
      <c r="G200" s="161">
        <v>23426.49</v>
      </c>
      <c r="H200" s="161">
        <f t="shared" ref="H200:H262" si="15">+G200*1.16</f>
        <v>27174.7284</v>
      </c>
      <c r="I200" s="161">
        <f t="shared" si="14"/>
        <v>378272.21932800004</v>
      </c>
      <c r="J200" s="166"/>
      <c r="K200" s="57">
        <f>+G200*12*1.16</f>
        <v>326096.74079999997</v>
      </c>
    </row>
    <row r="201" spans="1:11" s="56" customFormat="1" ht="87.75" customHeight="1" x14ac:dyDescent="0.2">
      <c r="A201" s="64"/>
      <c r="B201" s="157">
        <v>195</v>
      </c>
      <c r="C201" s="70" t="s">
        <v>196</v>
      </c>
      <c r="D201" s="61" t="s">
        <v>195</v>
      </c>
      <c r="E201" s="60" t="s">
        <v>77</v>
      </c>
      <c r="F201" s="65">
        <v>124.48</v>
      </c>
      <c r="G201" s="58">
        <v>4583</v>
      </c>
      <c r="H201" s="58">
        <f t="shared" si="15"/>
        <v>5316.28</v>
      </c>
      <c r="I201" s="58">
        <f t="shared" si="14"/>
        <v>74002.617599999998</v>
      </c>
      <c r="J201" s="166" t="s">
        <v>595</v>
      </c>
      <c r="K201" s="57">
        <f>+G201*1.16*12*1.05</f>
        <v>66985.127999999997</v>
      </c>
    </row>
    <row r="202" spans="1:11" s="56" customFormat="1" ht="93.75" x14ac:dyDescent="0.2">
      <c r="A202" s="64"/>
      <c r="B202" s="63">
        <v>196</v>
      </c>
      <c r="C202" s="181" t="s">
        <v>196</v>
      </c>
      <c r="D202" s="158" t="s">
        <v>528</v>
      </c>
      <c r="E202" s="164" t="s">
        <v>525</v>
      </c>
      <c r="F202" s="160">
        <v>130.9</v>
      </c>
      <c r="G202" s="161">
        <v>12000</v>
      </c>
      <c r="H202" s="161">
        <f>+G202</f>
        <v>12000</v>
      </c>
      <c r="I202" s="161">
        <f>+H202*12</f>
        <v>144000</v>
      </c>
      <c r="J202" s="166" t="s">
        <v>590</v>
      </c>
      <c r="K202" s="57"/>
    </row>
    <row r="203" spans="1:11" ht="92.25" customHeight="1" x14ac:dyDescent="0.2">
      <c r="B203" s="157">
        <v>197</v>
      </c>
      <c r="C203" s="62" t="s">
        <v>176</v>
      </c>
      <c r="D203" s="61" t="s">
        <v>194</v>
      </c>
      <c r="E203" s="60" t="s">
        <v>193</v>
      </c>
      <c r="F203" s="65">
        <v>328.61</v>
      </c>
      <c r="G203" s="58">
        <v>3543.54</v>
      </c>
      <c r="H203" s="58">
        <f t="shared" si="15"/>
        <v>4110.5063999999993</v>
      </c>
      <c r="I203" s="58">
        <f t="shared" si="14"/>
        <v>57218.24908799999</v>
      </c>
      <c r="J203" s="139"/>
      <c r="K203" s="57">
        <f>+G203*1.16*12</f>
        <v>49326.076799999995</v>
      </c>
    </row>
    <row r="204" spans="1:11" ht="92.25" customHeight="1" x14ac:dyDescent="0.2">
      <c r="B204" s="63">
        <v>198</v>
      </c>
      <c r="C204" s="62" t="s">
        <v>176</v>
      </c>
      <c r="D204" s="61" t="s">
        <v>192</v>
      </c>
      <c r="E204" s="60" t="s">
        <v>191</v>
      </c>
      <c r="F204" s="65">
        <v>218</v>
      </c>
      <c r="G204" s="58">
        <v>2965.75</v>
      </c>
      <c r="H204" s="58">
        <f t="shared" si="15"/>
        <v>3440.27</v>
      </c>
      <c r="I204" s="58">
        <f t="shared" si="14"/>
        <v>47888.558399999994</v>
      </c>
      <c r="J204" s="139"/>
      <c r="K204" s="57">
        <f>+G204*12*1.16</f>
        <v>41283.24</v>
      </c>
    </row>
    <row r="205" spans="1:11" s="50" customFormat="1" ht="87.75" customHeight="1" x14ac:dyDescent="0.2">
      <c r="A205" s="49"/>
      <c r="B205" s="157">
        <v>199</v>
      </c>
      <c r="C205" s="62" t="s">
        <v>176</v>
      </c>
      <c r="D205" s="61" t="s">
        <v>190</v>
      </c>
      <c r="E205" s="60" t="s">
        <v>189</v>
      </c>
      <c r="F205" s="65">
        <v>485</v>
      </c>
      <c r="G205" s="58">
        <v>14490.92</v>
      </c>
      <c r="H205" s="58">
        <f t="shared" si="15"/>
        <v>16809.467199999999</v>
      </c>
      <c r="I205" s="58">
        <f t="shared" si="14"/>
        <v>233987.78342399996</v>
      </c>
      <c r="J205" s="139"/>
      <c r="K205" s="57">
        <f>+G205*1.16*12</f>
        <v>201713.60639999999</v>
      </c>
    </row>
    <row r="206" spans="1:11" s="71" customFormat="1" ht="108" customHeight="1" x14ac:dyDescent="0.2">
      <c r="A206" s="64"/>
      <c r="B206" s="63">
        <v>200</v>
      </c>
      <c r="C206" s="62" t="s">
        <v>176</v>
      </c>
      <c r="D206" s="61" t="s">
        <v>188</v>
      </c>
      <c r="E206" s="60" t="s">
        <v>184</v>
      </c>
      <c r="F206" s="81">
        <v>2567.02</v>
      </c>
      <c r="G206" s="79">
        <v>107635</v>
      </c>
      <c r="H206" s="58">
        <f t="shared" si="15"/>
        <v>124856.59999999999</v>
      </c>
      <c r="I206" s="58">
        <f t="shared" si="14"/>
        <v>1738003.8719999997</v>
      </c>
      <c r="J206" s="139"/>
      <c r="K206" s="57">
        <f>+G206*12*1.16</f>
        <v>1498279.2</v>
      </c>
    </row>
    <row r="207" spans="1:11" s="50" customFormat="1" ht="125.25" customHeight="1" x14ac:dyDescent="0.2">
      <c r="A207" s="49"/>
      <c r="B207" s="157">
        <v>201</v>
      </c>
      <c r="C207" s="62" t="s">
        <v>176</v>
      </c>
      <c r="D207" s="61" t="s">
        <v>187</v>
      </c>
      <c r="E207" s="60" t="s">
        <v>186</v>
      </c>
      <c r="F207" s="65">
        <v>2240</v>
      </c>
      <c r="G207" s="79">
        <v>134000</v>
      </c>
      <c r="H207" s="58">
        <f t="shared" si="15"/>
        <v>155440</v>
      </c>
      <c r="I207" s="58">
        <f t="shared" si="14"/>
        <v>2163724.7999999998</v>
      </c>
      <c r="J207" s="139" t="s">
        <v>573</v>
      </c>
      <c r="K207" s="57">
        <f>+G207*1.16*12</f>
        <v>1865280</v>
      </c>
    </row>
    <row r="208" spans="1:11" s="50" customFormat="1" ht="99" customHeight="1" x14ac:dyDescent="0.2">
      <c r="A208" s="49"/>
      <c r="B208" s="63">
        <v>202</v>
      </c>
      <c r="C208" s="62" t="s">
        <v>176</v>
      </c>
      <c r="D208" s="61" t="s">
        <v>185</v>
      </c>
      <c r="E208" s="60" t="s">
        <v>184</v>
      </c>
      <c r="F208" s="65">
        <v>1801</v>
      </c>
      <c r="G208" s="58">
        <v>42893.87</v>
      </c>
      <c r="H208" s="58">
        <f t="shared" si="15"/>
        <v>49756.889199999998</v>
      </c>
      <c r="I208" s="58">
        <f t="shared" si="14"/>
        <v>692615.89766399993</v>
      </c>
      <c r="J208" s="139" t="s">
        <v>596</v>
      </c>
      <c r="K208" s="57">
        <f>+G208*12*1.16</f>
        <v>597082.67040000006</v>
      </c>
    </row>
    <row r="209" spans="1:13" s="50" customFormat="1" ht="89.25" customHeight="1" x14ac:dyDescent="0.2">
      <c r="A209" s="49"/>
      <c r="B209" s="157">
        <v>203</v>
      </c>
      <c r="C209" s="62" t="s">
        <v>176</v>
      </c>
      <c r="D209" s="61" t="s">
        <v>505</v>
      </c>
      <c r="E209" s="60" t="s">
        <v>75</v>
      </c>
      <c r="F209" s="65">
        <v>480</v>
      </c>
      <c r="G209" s="58">
        <v>62937</v>
      </c>
      <c r="H209" s="58">
        <f t="shared" si="15"/>
        <v>73006.92</v>
      </c>
      <c r="I209" s="58">
        <f t="shared" si="14"/>
        <v>1016256.3264</v>
      </c>
      <c r="J209" s="139" t="s">
        <v>548</v>
      </c>
      <c r="K209" s="57">
        <f>+G209*1.16*12</f>
        <v>876083.04</v>
      </c>
    </row>
    <row r="210" spans="1:13" s="50" customFormat="1" ht="88.5" customHeight="1" x14ac:dyDescent="0.2">
      <c r="A210" s="49"/>
      <c r="B210" s="63">
        <v>204</v>
      </c>
      <c r="C210" s="62" t="s">
        <v>176</v>
      </c>
      <c r="D210" s="61" t="s">
        <v>183</v>
      </c>
      <c r="E210" s="60" t="s">
        <v>67</v>
      </c>
      <c r="F210" s="65">
        <v>400</v>
      </c>
      <c r="G210" s="58">
        <v>7787.02</v>
      </c>
      <c r="H210" s="58">
        <f t="shared" si="15"/>
        <v>9032.9431999999997</v>
      </c>
      <c r="I210" s="58">
        <f t="shared" si="14"/>
        <v>125738.56934399997</v>
      </c>
      <c r="J210" s="139" t="s">
        <v>593</v>
      </c>
      <c r="K210" s="57">
        <f>+G210*12*1.16</f>
        <v>108395.3184</v>
      </c>
    </row>
    <row r="211" spans="1:13" s="50" customFormat="1" ht="87" customHeight="1" x14ac:dyDescent="0.2">
      <c r="A211" s="49"/>
      <c r="B211" s="157">
        <v>205</v>
      </c>
      <c r="C211" s="62" t="s">
        <v>176</v>
      </c>
      <c r="D211" s="61" t="s">
        <v>182</v>
      </c>
      <c r="E211" s="60" t="s">
        <v>181</v>
      </c>
      <c r="F211" s="65">
        <v>400</v>
      </c>
      <c r="G211" s="58">
        <v>5507.57</v>
      </c>
      <c r="H211" s="58">
        <f t="shared" si="15"/>
        <v>6388.7811999999994</v>
      </c>
      <c r="I211" s="58">
        <f t="shared" si="14"/>
        <v>88931.834303999989</v>
      </c>
      <c r="J211" s="139" t="s">
        <v>583</v>
      </c>
      <c r="K211" s="57">
        <f>+G211*1.16*12</f>
        <v>76665.374400000001</v>
      </c>
    </row>
    <row r="212" spans="1:13" s="50" customFormat="1" ht="107.25" customHeight="1" x14ac:dyDescent="0.2">
      <c r="A212" s="49"/>
      <c r="B212" s="63">
        <v>206</v>
      </c>
      <c r="C212" s="62" t="s">
        <v>176</v>
      </c>
      <c r="D212" s="61" t="s">
        <v>180</v>
      </c>
      <c r="E212" s="60" t="s">
        <v>179</v>
      </c>
      <c r="F212" s="81">
        <v>345.38</v>
      </c>
      <c r="G212" s="58">
        <v>6683.04</v>
      </c>
      <c r="H212" s="58">
        <f t="shared" si="15"/>
        <v>7752.326399999999</v>
      </c>
      <c r="I212" s="58">
        <f t="shared" si="14"/>
        <v>107912.38348799998</v>
      </c>
      <c r="J212" s="139" t="s">
        <v>587</v>
      </c>
      <c r="K212" s="57">
        <f>+G212*12*1.16</f>
        <v>93027.916799999992</v>
      </c>
    </row>
    <row r="213" spans="1:13" s="50" customFormat="1" ht="72" customHeight="1" x14ac:dyDescent="0.2">
      <c r="A213" s="49"/>
      <c r="B213" s="157">
        <v>207</v>
      </c>
      <c r="C213" s="62" t="s">
        <v>176</v>
      </c>
      <c r="D213" s="61" t="s">
        <v>178</v>
      </c>
      <c r="E213" s="60" t="s">
        <v>177</v>
      </c>
      <c r="F213" s="65">
        <v>373.26</v>
      </c>
      <c r="G213" s="58">
        <v>9331.5</v>
      </c>
      <c r="H213" s="58">
        <f t="shared" si="15"/>
        <v>10824.539999999999</v>
      </c>
      <c r="I213" s="58">
        <f t="shared" si="14"/>
        <v>150677.59679999997</v>
      </c>
      <c r="J213" s="139" t="s">
        <v>575</v>
      </c>
      <c r="K213" s="57">
        <f>+G213*12*1.16</f>
        <v>129894.48</v>
      </c>
    </row>
    <row r="214" spans="1:13" s="50" customFormat="1" ht="87.75" customHeight="1" x14ac:dyDescent="0.2">
      <c r="A214" s="49"/>
      <c r="B214" s="63">
        <v>208</v>
      </c>
      <c r="C214" s="162" t="s">
        <v>176</v>
      </c>
      <c r="D214" s="158" t="s">
        <v>175</v>
      </c>
      <c r="E214" s="164" t="s">
        <v>174</v>
      </c>
      <c r="F214" s="160">
        <v>13.16</v>
      </c>
      <c r="G214" s="161">
        <v>1899.22</v>
      </c>
      <c r="H214" s="161">
        <f t="shared" si="15"/>
        <v>2203.0951999999997</v>
      </c>
      <c r="I214" s="161">
        <f t="shared" si="14"/>
        <v>30667.085183999996</v>
      </c>
      <c r="J214" s="139" t="s">
        <v>546</v>
      </c>
      <c r="K214" s="57">
        <f>+G214*12*1.16</f>
        <v>26437.142399999997</v>
      </c>
    </row>
    <row r="215" spans="1:13" s="50" customFormat="1" ht="93.75" customHeight="1" x14ac:dyDescent="0.2">
      <c r="A215" s="49"/>
      <c r="B215" s="157">
        <v>209</v>
      </c>
      <c r="C215" s="62" t="s">
        <v>145</v>
      </c>
      <c r="D215" s="61" t="s">
        <v>173</v>
      </c>
      <c r="E215" s="60" t="s">
        <v>172</v>
      </c>
      <c r="F215" s="65">
        <v>1714.19</v>
      </c>
      <c r="G215" s="58">
        <v>94718.53</v>
      </c>
      <c r="H215" s="58">
        <f t="shared" si="15"/>
        <v>109873.49479999999</v>
      </c>
      <c r="I215" s="58">
        <f t="shared" si="14"/>
        <v>1529439.0476159996</v>
      </c>
      <c r="J215" s="139"/>
      <c r="K215" s="57">
        <f>+G215*12*1.16*1.03</f>
        <v>1358036.395728</v>
      </c>
    </row>
    <row r="216" spans="1:13" s="50" customFormat="1" ht="90" customHeight="1" x14ac:dyDescent="0.2">
      <c r="A216" s="49"/>
      <c r="B216" s="63">
        <v>210</v>
      </c>
      <c r="C216" s="62" t="s">
        <v>145</v>
      </c>
      <c r="D216" s="61" t="s">
        <v>171</v>
      </c>
      <c r="E216" s="60" t="s">
        <v>137</v>
      </c>
      <c r="F216" s="65">
        <v>180</v>
      </c>
      <c r="G216" s="58">
        <v>4406</v>
      </c>
      <c r="H216" s="58">
        <f t="shared" si="15"/>
        <v>5110.96</v>
      </c>
      <c r="I216" s="58">
        <f t="shared" si="14"/>
        <v>71144.563200000004</v>
      </c>
      <c r="J216" s="139"/>
      <c r="K216" s="57">
        <f>+G216*1.16*12*1.1</f>
        <v>67464.672000000006</v>
      </c>
    </row>
    <row r="217" spans="1:13" s="50" customFormat="1" ht="95.25" customHeight="1" x14ac:dyDescent="0.2">
      <c r="A217" s="49"/>
      <c r="B217" s="157">
        <v>211</v>
      </c>
      <c r="C217" s="62" t="s">
        <v>145</v>
      </c>
      <c r="D217" s="61" t="s">
        <v>170</v>
      </c>
      <c r="E217" s="60" t="s">
        <v>169</v>
      </c>
      <c r="F217" s="65">
        <v>179</v>
      </c>
      <c r="G217" s="58">
        <v>3200</v>
      </c>
      <c r="H217" s="58">
        <f t="shared" si="15"/>
        <v>3711.9999999999995</v>
      </c>
      <c r="I217" s="58">
        <f t="shared" si="14"/>
        <v>51671.039999999986</v>
      </c>
      <c r="J217" s="139"/>
      <c r="K217" s="57">
        <f>+G217*1.16*12*1.2</f>
        <v>53452.799999999988</v>
      </c>
    </row>
    <row r="218" spans="1:13" s="50" customFormat="1" ht="103.5" customHeight="1" x14ac:dyDescent="0.2">
      <c r="A218" s="49"/>
      <c r="B218" s="63">
        <v>212</v>
      </c>
      <c r="C218" s="62" t="s">
        <v>145</v>
      </c>
      <c r="D218" s="61" t="s">
        <v>168</v>
      </c>
      <c r="E218" s="60" t="s">
        <v>167</v>
      </c>
      <c r="F218" s="65">
        <v>718.16</v>
      </c>
      <c r="G218" s="58">
        <v>72945</v>
      </c>
      <c r="H218" s="58">
        <f t="shared" si="15"/>
        <v>84616.2</v>
      </c>
      <c r="I218" s="58">
        <f t="shared" si="14"/>
        <v>1177857.5039999997</v>
      </c>
      <c r="J218" s="139"/>
      <c r="K218" s="80">
        <f>+G218*12*1.16</f>
        <v>1015394.3999999999</v>
      </c>
    </row>
    <row r="219" spans="1:13" s="50" customFormat="1" ht="72" customHeight="1" x14ac:dyDescent="0.2">
      <c r="A219" s="49"/>
      <c r="B219" s="157">
        <v>213</v>
      </c>
      <c r="C219" s="62" t="s">
        <v>145</v>
      </c>
      <c r="D219" s="61" t="s">
        <v>166</v>
      </c>
      <c r="E219" s="60" t="s">
        <v>165</v>
      </c>
      <c r="F219" s="65">
        <v>339</v>
      </c>
      <c r="G219" s="58">
        <v>31329</v>
      </c>
      <c r="H219" s="58">
        <f t="shared" si="15"/>
        <v>36341.64</v>
      </c>
      <c r="I219" s="58">
        <f t="shared" si="14"/>
        <v>505875.62879999995</v>
      </c>
      <c r="J219" s="139"/>
      <c r="K219" s="57">
        <f>+G219*12*1.16</f>
        <v>436099.68</v>
      </c>
    </row>
    <row r="220" spans="1:13" s="50" customFormat="1" ht="79.5" customHeight="1" x14ac:dyDescent="0.2">
      <c r="A220" s="49"/>
      <c r="B220" s="63">
        <v>214</v>
      </c>
      <c r="C220" s="62" t="s">
        <v>145</v>
      </c>
      <c r="D220" s="61" t="s">
        <v>164</v>
      </c>
      <c r="E220" s="60" t="s">
        <v>163</v>
      </c>
      <c r="F220" s="65">
        <v>800</v>
      </c>
      <c r="G220" s="58">
        <v>22960</v>
      </c>
      <c r="H220" s="58">
        <f t="shared" si="15"/>
        <v>26633.599999999999</v>
      </c>
      <c r="I220" s="58">
        <f t="shared" ref="I220:I250" si="16">+H220*12*1.16</f>
        <v>370739.71199999994</v>
      </c>
      <c r="J220" s="139"/>
      <c r="K220" s="57">
        <f>+G220*1.16*12*1.03</f>
        <v>329191.29599999997</v>
      </c>
    </row>
    <row r="221" spans="1:13" s="50" customFormat="1" ht="86.25" customHeight="1" x14ac:dyDescent="0.2">
      <c r="A221" s="49"/>
      <c r="B221" s="157">
        <v>215</v>
      </c>
      <c r="C221" s="62" t="s">
        <v>145</v>
      </c>
      <c r="D221" s="61" t="s">
        <v>162</v>
      </c>
      <c r="E221" s="60" t="s">
        <v>161</v>
      </c>
      <c r="F221" s="65">
        <v>1173.31</v>
      </c>
      <c r="G221" s="58">
        <v>43890</v>
      </c>
      <c r="H221" s="58">
        <f t="shared" si="15"/>
        <v>50912.399999999994</v>
      </c>
      <c r="I221" s="58">
        <f t="shared" si="16"/>
        <v>708700.60799999989</v>
      </c>
      <c r="J221" s="139"/>
      <c r="K221" s="57">
        <f>+G221*1.16*12</f>
        <v>610948.79999999993</v>
      </c>
    </row>
    <row r="222" spans="1:13" s="50" customFormat="1" ht="99" customHeight="1" x14ac:dyDescent="0.2">
      <c r="A222" s="49"/>
      <c r="B222" s="63">
        <v>216</v>
      </c>
      <c r="C222" s="62" t="s">
        <v>145</v>
      </c>
      <c r="D222" s="61" t="s">
        <v>160</v>
      </c>
      <c r="E222" s="60" t="s">
        <v>153</v>
      </c>
      <c r="F222" s="65">
        <v>1668</v>
      </c>
      <c r="G222" s="58">
        <v>184981.2</v>
      </c>
      <c r="H222" s="58">
        <f t="shared" si="15"/>
        <v>214578.19200000001</v>
      </c>
      <c r="I222" s="58">
        <f t="shared" si="16"/>
        <v>2986928.4326399998</v>
      </c>
      <c r="J222" s="139"/>
      <c r="K222" s="57">
        <f>+G222*1.16*12*1.03</f>
        <v>2652186.4531200002</v>
      </c>
    </row>
    <row r="223" spans="1:13" s="50" customFormat="1" ht="95.25" customHeight="1" x14ac:dyDescent="0.2">
      <c r="A223" s="49"/>
      <c r="B223" s="157">
        <v>217</v>
      </c>
      <c r="C223" s="62" t="s">
        <v>145</v>
      </c>
      <c r="D223" s="61" t="s">
        <v>159</v>
      </c>
      <c r="E223" s="60" t="s">
        <v>77</v>
      </c>
      <c r="F223" s="65">
        <v>1051.7</v>
      </c>
      <c r="G223" s="58">
        <v>39900</v>
      </c>
      <c r="H223" s="58">
        <f t="shared" si="15"/>
        <v>46284</v>
      </c>
      <c r="I223" s="58">
        <f t="shared" si="16"/>
        <v>644273.27999999991</v>
      </c>
      <c r="J223" s="139"/>
      <c r="K223" s="57">
        <f>+G223*1.16*12*1.05</f>
        <v>583178.4</v>
      </c>
    </row>
    <row r="224" spans="1:13" s="71" customFormat="1" ht="90" customHeight="1" x14ac:dyDescent="0.2">
      <c r="A224" s="64"/>
      <c r="B224" s="63">
        <v>218</v>
      </c>
      <c r="C224" s="62" t="s">
        <v>145</v>
      </c>
      <c r="D224" s="61" t="s">
        <v>158</v>
      </c>
      <c r="E224" s="60" t="s">
        <v>77</v>
      </c>
      <c r="F224" s="65">
        <v>846.61</v>
      </c>
      <c r="G224" s="58">
        <v>26988.25</v>
      </c>
      <c r="H224" s="58">
        <f t="shared" si="15"/>
        <v>31306.37</v>
      </c>
      <c r="I224" s="58">
        <f t="shared" si="16"/>
        <v>435784.67039999994</v>
      </c>
      <c r="J224" s="139"/>
      <c r="K224" s="57">
        <f>+G224*1.16*12*1.05</f>
        <v>394460.26200000005</v>
      </c>
      <c r="L224" s="78" t="s">
        <v>157</v>
      </c>
      <c r="M224" s="78" t="s">
        <v>156</v>
      </c>
    </row>
    <row r="225" spans="1:11" s="50" customFormat="1" ht="86.25" customHeight="1" x14ac:dyDescent="0.2">
      <c r="A225" s="49"/>
      <c r="B225" s="157">
        <v>219</v>
      </c>
      <c r="C225" s="62" t="s">
        <v>145</v>
      </c>
      <c r="D225" s="61" t="s">
        <v>155</v>
      </c>
      <c r="E225" s="60" t="s">
        <v>77</v>
      </c>
      <c r="F225" s="65">
        <v>760</v>
      </c>
      <c r="G225" s="58">
        <v>31840</v>
      </c>
      <c r="H225" s="58">
        <f t="shared" si="15"/>
        <v>36934.399999999994</v>
      </c>
      <c r="I225" s="58">
        <f t="shared" si="16"/>
        <v>514126.84799999988</v>
      </c>
      <c r="J225" s="139"/>
      <c r="K225" s="57">
        <f>+G225*1.16*12</f>
        <v>443212.79999999993</v>
      </c>
    </row>
    <row r="226" spans="1:11" s="50" customFormat="1" ht="103.5" customHeight="1" x14ac:dyDescent="0.2">
      <c r="A226" s="49"/>
      <c r="B226" s="63">
        <v>220</v>
      </c>
      <c r="C226" s="62" t="s">
        <v>145</v>
      </c>
      <c r="D226" s="61" t="s">
        <v>154</v>
      </c>
      <c r="E226" s="60" t="s">
        <v>153</v>
      </c>
      <c r="F226" s="65">
        <v>577</v>
      </c>
      <c r="G226" s="58">
        <v>17119.59</v>
      </c>
      <c r="H226" s="58">
        <f t="shared" si="15"/>
        <v>19858.724399999999</v>
      </c>
      <c r="I226" s="58">
        <f t="shared" si="16"/>
        <v>276433.44364799996</v>
      </c>
      <c r="J226" s="139"/>
      <c r="K226" s="77">
        <f>+G226*1.16*12</f>
        <v>238304.69279999999</v>
      </c>
    </row>
    <row r="227" spans="1:11" s="50" customFormat="1" ht="110.25" customHeight="1" x14ac:dyDescent="0.2">
      <c r="A227" s="49"/>
      <c r="B227" s="157">
        <v>221</v>
      </c>
      <c r="C227" s="62" t="s">
        <v>145</v>
      </c>
      <c r="D227" s="61" t="s">
        <v>152</v>
      </c>
      <c r="E227" s="60" t="s">
        <v>75</v>
      </c>
      <c r="F227" s="65">
        <v>1130.7</v>
      </c>
      <c r="G227" s="58">
        <v>37110.9</v>
      </c>
      <c r="H227" s="58">
        <f t="shared" si="15"/>
        <v>43048.644</v>
      </c>
      <c r="I227" s="58">
        <f t="shared" si="16"/>
        <v>599237.12448</v>
      </c>
      <c r="J227" s="139"/>
      <c r="K227" s="77">
        <f>+G227*1.16*12*1.05</f>
        <v>542412.91440000001</v>
      </c>
    </row>
    <row r="228" spans="1:11" ht="96.75" customHeight="1" x14ac:dyDescent="0.2">
      <c r="B228" s="63">
        <v>222</v>
      </c>
      <c r="C228" s="62" t="s">
        <v>145</v>
      </c>
      <c r="D228" s="61" t="s">
        <v>151</v>
      </c>
      <c r="E228" s="60" t="s">
        <v>75</v>
      </c>
      <c r="F228" s="65">
        <v>1366</v>
      </c>
      <c r="G228" s="58">
        <v>21795</v>
      </c>
      <c r="H228" s="58">
        <f t="shared" si="15"/>
        <v>25282.199999999997</v>
      </c>
      <c r="I228" s="58">
        <f t="shared" si="16"/>
        <v>351928.22399999993</v>
      </c>
      <c r="J228" s="139"/>
      <c r="K228" s="77">
        <f>+G228*1.16*12*1.05</f>
        <v>318555.71999999997</v>
      </c>
    </row>
    <row r="229" spans="1:11" ht="90" customHeight="1" x14ac:dyDescent="0.2">
      <c r="B229" s="157">
        <v>223</v>
      </c>
      <c r="C229" s="62" t="s">
        <v>145</v>
      </c>
      <c r="D229" s="61" t="s">
        <v>150</v>
      </c>
      <c r="E229" s="60" t="s">
        <v>127</v>
      </c>
      <c r="F229" s="65">
        <v>730</v>
      </c>
      <c r="G229" s="58">
        <v>6328</v>
      </c>
      <c r="H229" s="58">
        <f t="shared" si="15"/>
        <v>7340.48</v>
      </c>
      <c r="I229" s="58">
        <f t="shared" si="16"/>
        <v>102179.48159999998</v>
      </c>
      <c r="J229" s="139"/>
      <c r="K229" s="57">
        <f>+G229*12*1.16</f>
        <v>88085.759999999995</v>
      </c>
    </row>
    <row r="230" spans="1:11" s="56" customFormat="1" ht="84.75" customHeight="1" x14ac:dyDescent="0.2">
      <c r="A230" s="64"/>
      <c r="B230" s="63">
        <v>224</v>
      </c>
      <c r="C230" s="62" t="s">
        <v>145</v>
      </c>
      <c r="D230" s="76" t="s">
        <v>149</v>
      </c>
      <c r="E230" s="60" t="s">
        <v>127</v>
      </c>
      <c r="F230" s="75">
        <v>400</v>
      </c>
      <c r="G230" s="74">
        <v>10884</v>
      </c>
      <c r="H230" s="58">
        <f t="shared" si="15"/>
        <v>12625.439999999999</v>
      </c>
      <c r="I230" s="58">
        <f t="shared" si="16"/>
        <v>175746.12479999996</v>
      </c>
      <c r="J230" s="154"/>
      <c r="K230" s="57">
        <f>+G230*12*1.16</f>
        <v>151505.28</v>
      </c>
    </row>
    <row r="231" spans="1:11" s="56" customFormat="1" ht="111" customHeight="1" x14ac:dyDescent="0.2">
      <c r="A231" s="64"/>
      <c r="B231" s="157">
        <v>225</v>
      </c>
      <c r="C231" s="62" t="s">
        <v>145</v>
      </c>
      <c r="D231" s="61" t="s">
        <v>148</v>
      </c>
      <c r="E231" s="60" t="s">
        <v>147</v>
      </c>
      <c r="F231" s="65">
        <v>1600</v>
      </c>
      <c r="G231" s="58">
        <v>44708.09</v>
      </c>
      <c r="H231" s="58">
        <f t="shared" si="15"/>
        <v>51861.384399999995</v>
      </c>
      <c r="I231" s="58">
        <f t="shared" si="16"/>
        <v>721910.47084799991</v>
      </c>
      <c r="J231" s="139"/>
      <c r="K231" s="57">
        <f>282*1.16*12*1.03</f>
        <v>4043.2032000000004</v>
      </c>
    </row>
    <row r="232" spans="1:11" ht="93.75" customHeight="1" x14ac:dyDescent="0.2">
      <c r="B232" s="63">
        <v>226</v>
      </c>
      <c r="C232" s="62" t="s">
        <v>145</v>
      </c>
      <c r="D232" s="61" t="s">
        <v>146</v>
      </c>
      <c r="E232" s="60" t="s">
        <v>127</v>
      </c>
      <c r="F232" s="65">
        <v>2049.81</v>
      </c>
      <c r="G232" s="58">
        <v>33043.47</v>
      </c>
      <c r="H232" s="58">
        <f t="shared" si="15"/>
        <v>38330.425199999998</v>
      </c>
      <c r="I232" s="58">
        <f t="shared" si="16"/>
        <v>533559.51878399996</v>
      </c>
      <c r="J232" s="139"/>
      <c r="K232" s="57">
        <f t="shared" ref="K232:K240" si="17">+G232*1.16*12*1.05</f>
        <v>482963.35752000002</v>
      </c>
    </row>
    <row r="233" spans="1:11" ht="90.75" customHeight="1" x14ac:dyDescent="0.2">
      <c r="A233" s="64"/>
      <c r="B233" s="157">
        <v>227</v>
      </c>
      <c r="C233" s="62" t="s">
        <v>145</v>
      </c>
      <c r="D233" s="61" t="s">
        <v>144</v>
      </c>
      <c r="E233" s="60" t="s">
        <v>143</v>
      </c>
      <c r="F233" s="65">
        <v>258.16000000000003</v>
      </c>
      <c r="G233" s="58">
        <v>19429</v>
      </c>
      <c r="H233" s="58">
        <f t="shared" si="15"/>
        <v>22537.64</v>
      </c>
      <c r="I233" s="58">
        <f t="shared" si="16"/>
        <v>313723.94879999995</v>
      </c>
      <c r="J233" s="139"/>
      <c r="K233" s="57">
        <f t="shared" si="17"/>
        <v>283974.26400000002</v>
      </c>
    </row>
    <row r="234" spans="1:11" ht="90.75" customHeight="1" x14ac:dyDescent="0.2">
      <c r="A234" s="64"/>
      <c r="B234" s="63">
        <v>228</v>
      </c>
      <c r="C234" s="162" t="s">
        <v>538</v>
      </c>
      <c r="D234" s="158" t="s">
        <v>539</v>
      </c>
      <c r="E234" s="182" t="s">
        <v>525</v>
      </c>
      <c r="F234" s="160">
        <v>264.10000000000002</v>
      </c>
      <c r="G234" s="161">
        <v>15000</v>
      </c>
      <c r="H234" s="161">
        <f>+G234</f>
        <v>15000</v>
      </c>
      <c r="I234" s="161">
        <f>+H234*12</f>
        <v>180000</v>
      </c>
      <c r="J234" s="166"/>
      <c r="K234" s="57"/>
    </row>
    <row r="235" spans="1:11" ht="69" customHeight="1" x14ac:dyDescent="0.2">
      <c r="B235" s="157">
        <v>229</v>
      </c>
      <c r="C235" s="62" t="s">
        <v>129</v>
      </c>
      <c r="D235" s="61" t="s">
        <v>142</v>
      </c>
      <c r="E235" s="60" t="s">
        <v>141</v>
      </c>
      <c r="F235" s="65">
        <v>127.2</v>
      </c>
      <c r="G235" s="58">
        <v>4740.75</v>
      </c>
      <c r="H235" s="58">
        <f t="shared" si="15"/>
        <v>5499.2699999999995</v>
      </c>
      <c r="I235" s="58">
        <f t="shared" si="16"/>
        <v>76549.838399999979</v>
      </c>
      <c r="J235" s="139"/>
      <c r="K235" s="57">
        <f t="shared" si="17"/>
        <v>69290.801999999996</v>
      </c>
    </row>
    <row r="236" spans="1:11" ht="72" customHeight="1" x14ac:dyDescent="0.2">
      <c r="B236" s="63">
        <v>230</v>
      </c>
      <c r="C236" s="62" t="s">
        <v>129</v>
      </c>
      <c r="D236" s="61" t="s">
        <v>140</v>
      </c>
      <c r="E236" s="60" t="s">
        <v>139</v>
      </c>
      <c r="F236" s="65">
        <v>106</v>
      </c>
      <c r="G236" s="58">
        <v>2170.35</v>
      </c>
      <c r="H236" s="58">
        <f t="shared" si="15"/>
        <v>2517.6059999999998</v>
      </c>
      <c r="I236" s="58">
        <f t="shared" si="16"/>
        <v>35045.075519999991</v>
      </c>
      <c r="J236" s="139"/>
      <c r="K236" s="57">
        <f t="shared" si="17"/>
        <v>31721.835599999999</v>
      </c>
    </row>
    <row r="237" spans="1:11" ht="92.25" customHeight="1" x14ac:dyDescent="0.2">
      <c r="B237" s="157">
        <v>231</v>
      </c>
      <c r="C237" s="62" t="s">
        <v>129</v>
      </c>
      <c r="D237" s="61" t="s">
        <v>138</v>
      </c>
      <c r="E237" s="60" t="s">
        <v>137</v>
      </c>
      <c r="F237" s="65">
        <v>236</v>
      </c>
      <c r="G237" s="58">
        <v>3633</v>
      </c>
      <c r="H237" s="58">
        <f t="shared" si="15"/>
        <v>4214.28</v>
      </c>
      <c r="I237" s="58">
        <f t="shared" si="16"/>
        <v>58662.777599999994</v>
      </c>
      <c r="J237" s="139"/>
      <c r="K237" s="57">
        <f t="shared" si="17"/>
        <v>53099.928</v>
      </c>
    </row>
    <row r="238" spans="1:11" ht="68.25" customHeight="1" x14ac:dyDescent="0.2">
      <c r="B238" s="63">
        <v>232</v>
      </c>
      <c r="C238" s="62" t="s">
        <v>129</v>
      </c>
      <c r="D238" s="61" t="s">
        <v>136</v>
      </c>
      <c r="E238" s="60" t="s">
        <v>135</v>
      </c>
      <c r="F238" s="65">
        <v>374</v>
      </c>
      <c r="G238" s="58">
        <v>7218.75</v>
      </c>
      <c r="H238" s="58">
        <f t="shared" si="15"/>
        <v>8373.75</v>
      </c>
      <c r="I238" s="58">
        <f t="shared" si="16"/>
        <v>116562.59999999999</v>
      </c>
      <c r="J238" s="139"/>
      <c r="K238" s="57">
        <f t="shared" si="17"/>
        <v>105509.25</v>
      </c>
    </row>
    <row r="239" spans="1:11" ht="90" customHeight="1" x14ac:dyDescent="0.2">
      <c r="B239" s="157">
        <v>233</v>
      </c>
      <c r="C239" s="62" t="s">
        <v>129</v>
      </c>
      <c r="D239" s="61" t="s">
        <v>134</v>
      </c>
      <c r="E239" s="60" t="s">
        <v>65</v>
      </c>
      <c r="F239" s="65">
        <v>165.26</v>
      </c>
      <c r="G239" s="58">
        <v>5076.04</v>
      </c>
      <c r="H239" s="58">
        <f t="shared" si="15"/>
        <v>5888.2063999999991</v>
      </c>
      <c r="I239" s="58">
        <f t="shared" si="16"/>
        <v>81963.833087999985</v>
      </c>
      <c r="J239" s="139"/>
      <c r="K239" s="57">
        <f t="shared" si="17"/>
        <v>74191.400639999993</v>
      </c>
    </row>
    <row r="240" spans="1:11" ht="92.25" customHeight="1" x14ac:dyDescent="0.2">
      <c r="B240" s="63">
        <v>234</v>
      </c>
      <c r="C240" s="62" t="s">
        <v>129</v>
      </c>
      <c r="D240" s="61" t="s">
        <v>133</v>
      </c>
      <c r="E240" s="60" t="s">
        <v>132</v>
      </c>
      <c r="F240" s="65">
        <v>378.24</v>
      </c>
      <c r="G240" s="58">
        <v>38654</v>
      </c>
      <c r="H240" s="58">
        <f t="shared" si="15"/>
        <v>44838.64</v>
      </c>
      <c r="I240" s="58">
        <f t="shared" si="16"/>
        <v>624153.86879999994</v>
      </c>
      <c r="J240" s="139"/>
      <c r="K240" s="57">
        <f t="shared" si="17"/>
        <v>564966.86399999994</v>
      </c>
    </row>
    <row r="241" spans="1:11" ht="104.25" customHeight="1" x14ac:dyDescent="0.2">
      <c r="B241" s="157">
        <v>235</v>
      </c>
      <c r="C241" s="162" t="s">
        <v>129</v>
      </c>
      <c r="D241" s="158" t="s">
        <v>515</v>
      </c>
      <c r="E241" s="164" t="s">
        <v>77</v>
      </c>
      <c r="F241" s="160">
        <v>2179.3000000000002</v>
      </c>
      <c r="G241" s="161">
        <v>43836</v>
      </c>
      <c r="H241" s="161">
        <f t="shared" si="15"/>
        <v>50849.759999999995</v>
      </c>
      <c r="I241" s="161">
        <f t="shared" si="16"/>
        <v>707828.65919999976</v>
      </c>
      <c r="J241" s="166"/>
      <c r="K241" s="57">
        <f>+G241*1.16*12</f>
        <v>610197.11999999988</v>
      </c>
    </row>
    <row r="242" spans="1:11" ht="111" customHeight="1" x14ac:dyDescent="0.2">
      <c r="B242" s="63">
        <v>236</v>
      </c>
      <c r="C242" s="62" t="s">
        <v>129</v>
      </c>
      <c r="D242" s="61" t="s">
        <v>131</v>
      </c>
      <c r="E242" s="60" t="s">
        <v>77</v>
      </c>
      <c r="F242" s="65">
        <v>1374</v>
      </c>
      <c r="G242" s="58">
        <v>88439.4</v>
      </c>
      <c r="H242" s="58">
        <f t="shared" si="15"/>
        <v>102589.70399999998</v>
      </c>
      <c r="I242" s="58">
        <f t="shared" si="16"/>
        <v>1428048.6796799998</v>
      </c>
      <c r="J242" s="139"/>
      <c r="K242" s="57">
        <f>+G242*1.16*12</f>
        <v>1231076.4479999999</v>
      </c>
    </row>
    <row r="243" spans="1:11" s="50" customFormat="1" ht="87.75" customHeight="1" x14ac:dyDescent="0.2">
      <c r="A243" s="49"/>
      <c r="B243" s="157">
        <v>237</v>
      </c>
      <c r="C243" s="62" t="s">
        <v>129</v>
      </c>
      <c r="D243" s="61" t="s">
        <v>130</v>
      </c>
      <c r="E243" s="60" t="s">
        <v>75</v>
      </c>
      <c r="F243" s="65">
        <v>1082.69</v>
      </c>
      <c r="G243" s="58">
        <v>52200</v>
      </c>
      <c r="H243" s="58">
        <f t="shared" si="15"/>
        <v>60551.999999999993</v>
      </c>
      <c r="I243" s="58">
        <f t="shared" si="16"/>
        <v>842883.83999999985</v>
      </c>
      <c r="J243" s="139"/>
      <c r="K243" s="57">
        <f>+G243*1.16*12</f>
        <v>726623.99999999988</v>
      </c>
    </row>
    <row r="244" spans="1:11" s="50" customFormat="1" ht="74.25" customHeight="1" x14ac:dyDescent="0.2">
      <c r="A244" s="49"/>
      <c r="B244" s="63">
        <v>238</v>
      </c>
      <c r="C244" s="62" t="s">
        <v>129</v>
      </c>
      <c r="D244" s="61" t="s">
        <v>128</v>
      </c>
      <c r="E244" s="60" t="s">
        <v>127</v>
      </c>
      <c r="F244" s="65">
        <v>830.65</v>
      </c>
      <c r="G244" s="58">
        <v>16385</v>
      </c>
      <c r="H244" s="58">
        <f t="shared" si="15"/>
        <v>19006.599999999999</v>
      </c>
      <c r="I244" s="58">
        <f t="shared" si="16"/>
        <v>264571.87199999997</v>
      </c>
      <c r="J244" s="139"/>
      <c r="K244" s="57">
        <f>+G244*1.16*12</f>
        <v>228079.19999999998</v>
      </c>
    </row>
    <row r="245" spans="1:11" s="50" customFormat="1" ht="90.75" customHeight="1" x14ac:dyDescent="0.2">
      <c r="A245" s="49"/>
      <c r="B245" s="157">
        <v>239</v>
      </c>
      <c r="C245" s="162" t="s">
        <v>125</v>
      </c>
      <c r="D245" s="158" t="s">
        <v>126</v>
      </c>
      <c r="E245" s="164" t="s">
        <v>77</v>
      </c>
      <c r="F245" s="160">
        <v>1385.11</v>
      </c>
      <c r="G245" s="161">
        <v>97000</v>
      </c>
      <c r="H245" s="161">
        <f t="shared" si="15"/>
        <v>112519.99999999999</v>
      </c>
      <c r="I245" s="161">
        <f t="shared" si="16"/>
        <v>1566278.3999999997</v>
      </c>
      <c r="J245" s="183" t="s">
        <v>577</v>
      </c>
      <c r="K245" s="57">
        <f t="shared" ref="K245:K251" si="18">+G245*12*1.16</f>
        <v>1350240</v>
      </c>
    </row>
    <row r="246" spans="1:11" s="50" customFormat="1" ht="151.5" customHeight="1" x14ac:dyDescent="0.2">
      <c r="A246" s="49"/>
      <c r="B246" s="63">
        <v>240</v>
      </c>
      <c r="C246" s="162" t="s">
        <v>125</v>
      </c>
      <c r="D246" s="158" t="s">
        <v>124</v>
      </c>
      <c r="E246" s="164" t="s">
        <v>123</v>
      </c>
      <c r="F246" s="160">
        <v>749.68</v>
      </c>
      <c r="G246" s="161">
        <v>42500</v>
      </c>
      <c r="H246" s="161">
        <f t="shared" si="15"/>
        <v>49300</v>
      </c>
      <c r="I246" s="161">
        <f t="shared" si="16"/>
        <v>686256</v>
      </c>
      <c r="J246" s="183" t="s">
        <v>578</v>
      </c>
      <c r="K246" s="57">
        <f t="shared" si="18"/>
        <v>591600</v>
      </c>
    </row>
    <row r="247" spans="1:11" s="50" customFormat="1" ht="80.25" customHeight="1" x14ac:dyDescent="0.2">
      <c r="A247" s="49"/>
      <c r="B247" s="157">
        <v>241</v>
      </c>
      <c r="C247" s="62" t="s">
        <v>104</v>
      </c>
      <c r="D247" s="73" t="s">
        <v>122</v>
      </c>
      <c r="E247" s="60" t="s">
        <v>121</v>
      </c>
      <c r="F247" s="65">
        <v>429.7</v>
      </c>
      <c r="G247" s="58">
        <v>15000</v>
      </c>
      <c r="H247" s="58">
        <f t="shared" si="15"/>
        <v>17400</v>
      </c>
      <c r="I247" s="58">
        <f t="shared" si="16"/>
        <v>242207.99999999997</v>
      </c>
      <c r="J247" s="139" t="s">
        <v>593</v>
      </c>
      <c r="K247" s="57">
        <f t="shared" si="18"/>
        <v>208800</v>
      </c>
    </row>
    <row r="248" spans="1:11" s="71" customFormat="1" ht="115.5" customHeight="1" x14ac:dyDescent="0.2">
      <c r="A248" s="64"/>
      <c r="B248" s="63">
        <v>242</v>
      </c>
      <c r="C248" s="62" t="s">
        <v>104</v>
      </c>
      <c r="D248" s="73" t="s">
        <v>120</v>
      </c>
      <c r="E248" s="60" t="s">
        <v>119</v>
      </c>
      <c r="F248" s="65">
        <v>142.83000000000001</v>
      </c>
      <c r="G248" s="58">
        <v>4000</v>
      </c>
      <c r="H248" s="58">
        <f t="shared" si="15"/>
        <v>4640</v>
      </c>
      <c r="I248" s="58">
        <f t="shared" si="16"/>
        <v>64588.799999999996</v>
      </c>
      <c r="J248" s="139" t="s">
        <v>575</v>
      </c>
      <c r="K248" s="57">
        <f t="shared" si="18"/>
        <v>55679.999999999993</v>
      </c>
    </row>
    <row r="249" spans="1:11" s="71" customFormat="1" ht="90" customHeight="1" x14ac:dyDescent="0.2">
      <c r="A249" s="64"/>
      <c r="B249" s="157">
        <v>243</v>
      </c>
      <c r="C249" s="62" t="s">
        <v>104</v>
      </c>
      <c r="D249" s="73" t="s">
        <v>118</v>
      </c>
      <c r="E249" s="60" t="s">
        <v>117</v>
      </c>
      <c r="F249" s="65">
        <v>57.65</v>
      </c>
      <c r="G249" s="58">
        <v>3724</v>
      </c>
      <c r="H249" s="58">
        <f t="shared" si="15"/>
        <v>4319.84</v>
      </c>
      <c r="I249" s="58">
        <f t="shared" si="16"/>
        <v>60132.1728</v>
      </c>
      <c r="J249" s="139" t="s">
        <v>587</v>
      </c>
      <c r="K249" s="57">
        <f t="shared" si="18"/>
        <v>51838.079999999994</v>
      </c>
    </row>
    <row r="250" spans="1:11" s="71" customFormat="1" ht="83.25" customHeight="1" x14ac:dyDescent="0.2">
      <c r="A250" s="64"/>
      <c r="B250" s="63">
        <v>244</v>
      </c>
      <c r="C250" s="62" t="s">
        <v>104</v>
      </c>
      <c r="D250" s="73" t="s">
        <v>116</v>
      </c>
      <c r="E250" s="60" t="s">
        <v>77</v>
      </c>
      <c r="F250" s="65">
        <v>1485</v>
      </c>
      <c r="G250" s="58">
        <v>50345.46</v>
      </c>
      <c r="H250" s="58">
        <f t="shared" si="15"/>
        <v>58400.733599999992</v>
      </c>
      <c r="I250" s="58">
        <f t="shared" si="16"/>
        <v>812938.21171199996</v>
      </c>
      <c r="J250" s="139" t="s">
        <v>546</v>
      </c>
      <c r="K250" s="57">
        <f t="shared" si="18"/>
        <v>700808.80319999997</v>
      </c>
    </row>
    <row r="251" spans="1:11" s="71" customFormat="1" ht="111.75" customHeight="1" x14ac:dyDescent="0.2">
      <c r="A251" s="64"/>
      <c r="B251" s="157">
        <v>245</v>
      </c>
      <c r="C251" s="62" t="s">
        <v>104</v>
      </c>
      <c r="D251" s="73" t="s">
        <v>115</v>
      </c>
      <c r="E251" s="60" t="s">
        <v>77</v>
      </c>
      <c r="F251" s="65">
        <v>707.12</v>
      </c>
      <c r="G251" s="58">
        <v>35863.75</v>
      </c>
      <c r="H251" s="58">
        <f t="shared" si="15"/>
        <v>41601.949999999997</v>
      </c>
      <c r="I251" s="58">
        <f t="shared" ref="I251:I281" si="19">+H251*12*1.16</f>
        <v>579099.14399999997</v>
      </c>
      <c r="J251" s="139" t="s">
        <v>574</v>
      </c>
      <c r="K251" s="57">
        <f t="shared" si="18"/>
        <v>499223.39999999997</v>
      </c>
    </row>
    <row r="252" spans="1:11" s="71" customFormat="1" ht="111" customHeight="1" x14ac:dyDescent="0.2">
      <c r="A252" s="64"/>
      <c r="B252" s="63">
        <v>246</v>
      </c>
      <c r="C252" s="62" t="s">
        <v>104</v>
      </c>
      <c r="D252" s="73" t="s">
        <v>114</v>
      </c>
      <c r="E252" s="60" t="s">
        <v>77</v>
      </c>
      <c r="F252" s="65">
        <v>802.75</v>
      </c>
      <c r="G252" s="58">
        <v>32569.14</v>
      </c>
      <c r="H252" s="58">
        <f t="shared" si="15"/>
        <v>37780.202399999995</v>
      </c>
      <c r="I252" s="58">
        <f t="shared" si="19"/>
        <v>525900.41740799986</v>
      </c>
      <c r="J252" s="139"/>
      <c r="K252" s="57">
        <f>+G252*1.16*12</f>
        <v>453362.42879999994</v>
      </c>
    </row>
    <row r="253" spans="1:11" s="71" customFormat="1" ht="127.5" customHeight="1" x14ac:dyDescent="0.2">
      <c r="A253" s="64"/>
      <c r="B253" s="157">
        <v>247</v>
      </c>
      <c r="C253" s="62" t="s">
        <v>104</v>
      </c>
      <c r="D253" s="73" t="s">
        <v>113</v>
      </c>
      <c r="E253" s="67" t="s">
        <v>112</v>
      </c>
      <c r="F253" s="65">
        <v>540.6</v>
      </c>
      <c r="G253" s="58">
        <v>43707</v>
      </c>
      <c r="H253" s="58">
        <f t="shared" si="15"/>
        <v>50700.119999999995</v>
      </c>
      <c r="I253" s="58">
        <f t="shared" si="19"/>
        <v>705745.67039999994</v>
      </c>
      <c r="J253" s="139"/>
      <c r="K253" s="57">
        <f>+G253*12*1.16</f>
        <v>608401.43999999994</v>
      </c>
    </row>
    <row r="254" spans="1:11" s="71" customFormat="1" ht="132.75" customHeight="1" x14ac:dyDescent="0.2">
      <c r="A254" s="64"/>
      <c r="B254" s="63">
        <v>248</v>
      </c>
      <c r="C254" s="62" t="s">
        <v>104</v>
      </c>
      <c r="D254" s="73" t="s">
        <v>111</v>
      </c>
      <c r="E254" s="60" t="s">
        <v>77</v>
      </c>
      <c r="F254" s="65">
        <v>2573</v>
      </c>
      <c r="G254" s="58">
        <v>389436</v>
      </c>
      <c r="H254" s="58">
        <f t="shared" si="15"/>
        <v>451745.75999999995</v>
      </c>
      <c r="I254" s="58">
        <f t="shared" si="19"/>
        <v>6288300.979199999</v>
      </c>
      <c r="J254" s="139" t="s">
        <v>577</v>
      </c>
      <c r="K254" s="57">
        <f>+G254*12*1.16</f>
        <v>5420949.1199999992</v>
      </c>
    </row>
    <row r="255" spans="1:11" s="71" customFormat="1" ht="99" customHeight="1" x14ac:dyDescent="0.2">
      <c r="A255" s="64"/>
      <c r="B255" s="157">
        <v>249</v>
      </c>
      <c r="C255" s="62" t="s">
        <v>104</v>
      </c>
      <c r="D255" s="73" t="s">
        <v>110</v>
      </c>
      <c r="E255" s="60" t="s">
        <v>109</v>
      </c>
      <c r="F255" s="65">
        <v>205.68</v>
      </c>
      <c r="G255" s="58">
        <v>20086.95</v>
      </c>
      <c r="H255" s="58">
        <f t="shared" si="15"/>
        <v>23300.862000000001</v>
      </c>
      <c r="I255" s="58">
        <f t="shared" si="19"/>
        <v>324347.99904000002</v>
      </c>
      <c r="J255" s="139" t="s">
        <v>571</v>
      </c>
      <c r="K255" s="57">
        <f>+G255*1.16*12*1.05</f>
        <v>293590.86120000004</v>
      </c>
    </row>
    <row r="256" spans="1:11" s="71" customFormat="1" ht="90.75" customHeight="1" x14ac:dyDescent="0.2">
      <c r="A256" s="64"/>
      <c r="B256" s="63">
        <v>250</v>
      </c>
      <c r="C256" s="62" t="s">
        <v>104</v>
      </c>
      <c r="D256" s="61" t="s">
        <v>108</v>
      </c>
      <c r="E256" s="60" t="s">
        <v>107</v>
      </c>
      <c r="F256" s="65">
        <v>44.32</v>
      </c>
      <c r="G256" s="58">
        <v>3545</v>
      </c>
      <c r="H256" s="58">
        <f t="shared" si="15"/>
        <v>4112.2</v>
      </c>
      <c r="I256" s="58">
        <f t="shared" si="19"/>
        <v>57241.823999999986</v>
      </c>
      <c r="J256" s="139" t="s">
        <v>549</v>
      </c>
      <c r="K256" s="57">
        <f>+G256*12*1.16</f>
        <v>49346.399999999994</v>
      </c>
    </row>
    <row r="257" spans="1:11" s="71" customFormat="1" ht="89.25" customHeight="1" x14ac:dyDescent="0.2">
      <c r="A257" s="64"/>
      <c r="B257" s="157">
        <v>251</v>
      </c>
      <c r="C257" s="162" t="s">
        <v>104</v>
      </c>
      <c r="D257" s="158" t="s">
        <v>106</v>
      </c>
      <c r="E257" s="164" t="s">
        <v>514</v>
      </c>
      <c r="F257" s="160">
        <v>1100</v>
      </c>
      <c r="G257" s="161">
        <v>47300</v>
      </c>
      <c r="H257" s="161">
        <f t="shared" si="15"/>
        <v>54867.999999999993</v>
      </c>
      <c r="I257" s="161">
        <f t="shared" si="19"/>
        <v>763762.55999999982</v>
      </c>
      <c r="J257" s="139" t="s">
        <v>560</v>
      </c>
      <c r="K257" s="57">
        <f>+G257*12*1.16</f>
        <v>658416</v>
      </c>
    </row>
    <row r="258" spans="1:11" s="50" customFormat="1" ht="95.25" customHeight="1" x14ac:dyDescent="0.2">
      <c r="A258" s="49"/>
      <c r="B258" s="63">
        <v>252</v>
      </c>
      <c r="C258" s="62" t="s">
        <v>104</v>
      </c>
      <c r="D258" s="61" t="s">
        <v>509</v>
      </c>
      <c r="E258" s="60" t="s">
        <v>105</v>
      </c>
      <c r="F258" s="65">
        <v>360</v>
      </c>
      <c r="G258" s="58">
        <v>40000</v>
      </c>
      <c r="H258" s="58">
        <f t="shared" si="15"/>
        <v>46400</v>
      </c>
      <c r="I258" s="58">
        <f t="shared" si="19"/>
        <v>645888</v>
      </c>
      <c r="J258" s="139" t="s">
        <v>561</v>
      </c>
      <c r="K258" s="57">
        <f>+G258*12*1.16</f>
        <v>556800</v>
      </c>
    </row>
    <row r="259" spans="1:11" s="50" customFormat="1" ht="127.5" customHeight="1" x14ac:dyDescent="0.2">
      <c r="A259" s="64"/>
      <c r="B259" s="157">
        <v>253</v>
      </c>
      <c r="C259" s="62" t="s">
        <v>104</v>
      </c>
      <c r="D259" s="61" t="s">
        <v>103</v>
      </c>
      <c r="E259" s="60" t="s">
        <v>102</v>
      </c>
      <c r="F259" s="65">
        <v>451</v>
      </c>
      <c r="G259" s="58">
        <v>18962.759999999998</v>
      </c>
      <c r="H259" s="58">
        <f t="shared" si="15"/>
        <v>21996.801599999995</v>
      </c>
      <c r="I259" s="58">
        <f t="shared" si="19"/>
        <v>306195.47827199992</v>
      </c>
      <c r="J259" s="139" t="s">
        <v>578</v>
      </c>
      <c r="K259" s="57">
        <f>+G259*12*1.16</f>
        <v>263961.61919999996</v>
      </c>
    </row>
    <row r="260" spans="1:11" s="50" customFormat="1" ht="98.25" customHeight="1" x14ac:dyDescent="0.2">
      <c r="A260" s="49"/>
      <c r="B260" s="63">
        <v>254</v>
      </c>
      <c r="C260" s="62" t="s">
        <v>82</v>
      </c>
      <c r="D260" s="61" t="s">
        <v>101</v>
      </c>
      <c r="E260" s="60" t="s">
        <v>100</v>
      </c>
      <c r="F260" s="65">
        <v>120.11</v>
      </c>
      <c r="G260" s="58">
        <v>1560</v>
      </c>
      <c r="H260" s="58">
        <f t="shared" si="15"/>
        <v>1809.6</v>
      </c>
      <c r="I260" s="58">
        <f t="shared" si="19"/>
        <v>25189.631999999994</v>
      </c>
      <c r="J260" s="139"/>
      <c r="K260" s="57">
        <f>+G260*1.16*12*1.05</f>
        <v>22800.959999999999</v>
      </c>
    </row>
    <row r="261" spans="1:11" s="71" customFormat="1" ht="93" customHeight="1" x14ac:dyDescent="0.2">
      <c r="A261" s="64"/>
      <c r="B261" s="157">
        <v>255</v>
      </c>
      <c r="C261" s="162" t="s">
        <v>82</v>
      </c>
      <c r="D261" s="158" t="s">
        <v>99</v>
      </c>
      <c r="E261" s="164" t="s">
        <v>98</v>
      </c>
      <c r="F261" s="160">
        <v>400</v>
      </c>
      <c r="G261" s="161">
        <v>11600</v>
      </c>
      <c r="H261" s="161">
        <f t="shared" si="15"/>
        <v>13455.999999999998</v>
      </c>
      <c r="I261" s="161">
        <f t="shared" si="19"/>
        <v>187307.51999999996</v>
      </c>
      <c r="J261" s="166" t="s">
        <v>560</v>
      </c>
      <c r="K261" s="57">
        <f>+G261*1.16*12*1.03</f>
        <v>166316.15999999997</v>
      </c>
    </row>
    <row r="262" spans="1:11" s="71" customFormat="1" ht="84.75" customHeight="1" x14ac:dyDescent="0.2">
      <c r="A262" s="64"/>
      <c r="B262" s="63">
        <v>256</v>
      </c>
      <c r="C262" s="162" t="s">
        <v>82</v>
      </c>
      <c r="D262" s="158" t="s">
        <v>513</v>
      </c>
      <c r="E262" s="164" t="s">
        <v>97</v>
      </c>
      <c r="F262" s="160">
        <v>300</v>
      </c>
      <c r="G262" s="161">
        <v>16450</v>
      </c>
      <c r="H262" s="161">
        <f t="shared" si="15"/>
        <v>19082</v>
      </c>
      <c r="I262" s="161">
        <f t="shared" si="19"/>
        <v>265621.44</v>
      </c>
      <c r="J262" s="166" t="s">
        <v>561</v>
      </c>
      <c r="K262" s="57">
        <f>+G262*1.16*12*1.03</f>
        <v>235853.52000000002</v>
      </c>
    </row>
    <row r="263" spans="1:11" s="71" customFormat="1" ht="97.5" customHeight="1" x14ac:dyDescent="0.2">
      <c r="A263" s="64"/>
      <c r="B263" s="157">
        <v>257</v>
      </c>
      <c r="C263" s="62" t="s">
        <v>82</v>
      </c>
      <c r="D263" s="61" t="s">
        <v>96</v>
      </c>
      <c r="E263" s="60" t="s">
        <v>95</v>
      </c>
      <c r="F263" s="65">
        <v>210</v>
      </c>
      <c r="G263" s="58">
        <v>3307.5</v>
      </c>
      <c r="H263" s="58">
        <f t="shared" ref="H263:H288" si="20">+G263*1.16</f>
        <v>3836.7</v>
      </c>
      <c r="I263" s="58">
        <f t="shared" si="19"/>
        <v>53406.863999999987</v>
      </c>
      <c r="J263" s="139" t="s">
        <v>44</v>
      </c>
      <c r="K263" s="57">
        <f>+G263*1.16*12*1.03</f>
        <v>47421.611999999994</v>
      </c>
    </row>
    <row r="264" spans="1:11" s="71" customFormat="1" ht="92.25" customHeight="1" x14ac:dyDescent="0.2">
      <c r="A264" s="64"/>
      <c r="B264" s="63">
        <v>258</v>
      </c>
      <c r="C264" s="62" t="s">
        <v>82</v>
      </c>
      <c r="D264" s="61" t="s">
        <v>94</v>
      </c>
      <c r="E264" s="60" t="s">
        <v>92</v>
      </c>
      <c r="F264" s="65">
        <v>80</v>
      </c>
      <c r="G264" s="58">
        <v>3110</v>
      </c>
      <c r="H264" s="58">
        <f t="shared" si="20"/>
        <v>3607.6</v>
      </c>
      <c r="I264" s="58">
        <f t="shared" si="19"/>
        <v>50217.791999999994</v>
      </c>
      <c r="J264" s="139" t="s">
        <v>44</v>
      </c>
      <c r="K264" s="57">
        <f>+G264*1.16*12*1.03</f>
        <v>44589.936000000002</v>
      </c>
    </row>
    <row r="265" spans="1:11" s="71" customFormat="1" ht="94.5" customHeight="1" x14ac:dyDescent="0.2">
      <c r="A265" s="64"/>
      <c r="B265" s="157">
        <v>259</v>
      </c>
      <c r="C265" s="162" t="s">
        <v>82</v>
      </c>
      <c r="D265" s="158" t="s">
        <v>93</v>
      </c>
      <c r="E265" s="164" t="s">
        <v>92</v>
      </c>
      <c r="F265" s="160">
        <v>127.35</v>
      </c>
      <c r="G265" s="161">
        <v>2500</v>
      </c>
      <c r="H265" s="161">
        <f t="shared" si="20"/>
        <v>2900</v>
      </c>
      <c r="I265" s="161">
        <f t="shared" si="19"/>
        <v>40368</v>
      </c>
      <c r="J265" s="139"/>
      <c r="K265" s="57">
        <f>+G265*1.16*12*1.05</f>
        <v>36540</v>
      </c>
    </row>
    <row r="266" spans="1:11" s="71" customFormat="1" ht="87" customHeight="1" x14ac:dyDescent="0.2">
      <c r="A266" s="64"/>
      <c r="B266" s="63">
        <v>260</v>
      </c>
      <c r="C266" s="62" t="s">
        <v>82</v>
      </c>
      <c r="D266" s="61" t="s">
        <v>91</v>
      </c>
      <c r="E266" s="60" t="s">
        <v>77</v>
      </c>
      <c r="F266" s="65">
        <v>991.74</v>
      </c>
      <c r="G266" s="58">
        <v>24823.05</v>
      </c>
      <c r="H266" s="58">
        <f t="shared" si="20"/>
        <v>28794.737999999998</v>
      </c>
      <c r="I266" s="58">
        <f t="shared" si="19"/>
        <v>400822.75295999995</v>
      </c>
      <c r="J266" s="139" t="s">
        <v>44</v>
      </c>
      <c r="K266" s="57">
        <f>+G266*1.16*12*1.03</f>
        <v>355902.96168000001</v>
      </c>
    </row>
    <row r="267" spans="1:11" s="71" customFormat="1" ht="83.25" customHeight="1" x14ac:dyDescent="0.2">
      <c r="A267" s="64"/>
      <c r="B267" s="157">
        <v>261</v>
      </c>
      <c r="C267" s="162" t="s">
        <v>82</v>
      </c>
      <c r="D267" s="158" t="s">
        <v>90</v>
      </c>
      <c r="E267" s="164" t="s">
        <v>77</v>
      </c>
      <c r="F267" s="160">
        <v>1345.5</v>
      </c>
      <c r="G267" s="161">
        <v>60000</v>
      </c>
      <c r="H267" s="161">
        <f t="shared" si="20"/>
        <v>69600</v>
      </c>
      <c r="I267" s="161">
        <f t="shared" si="19"/>
        <v>968831.99999999988</v>
      </c>
      <c r="J267" s="166" t="s">
        <v>547</v>
      </c>
      <c r="K267" s="57">
        <f>+G267*1.16*12</f>
        <v>835200</v>
      </c>
    </row>
    <row r="268" spans="1:11" s="71" customFormat="1" ht="92.25" customHeight="1" x14ac:dyDescent="0.2">
      <c r="A268" s="64"/>
      <c r="B268" s="63">
        <v>262</v>
      </c>
      <c r="C268" s="62" t="s">
        <v>82</v>
      </c>
      <c r="D268" s="61" t="s">
        <v>89</v>
      </c>
      <c r="E268" s="60" t="s">
        <v>88</v>
      </c>
      <c r="F268" s="65">
        <v>119</v>
      </c>
      <c r="G268" s="58">
        <v>4079.25</v>
      </c>
      <c r="H268" s="58">
        <f t="shared" si="20"/>
        <v>4731.9299999999994</v>
      </c>
      <c r="I268" s="58">
        <f t="shared" si="19"/>
        <v>65868.465599999981</v>
      </c>
      <c r="J268" s="139" t="s">
        <v>44</v>
      </c>
      <c r="K268" s="57">
        <f>+G268*1.16*12</f>
        <v>56783.159999999989</v>
      </c>
    </row>
    <row r="269" spans="1:11" s="71" customFormat="1" ht="97.5" customHeight="1" x14ac:dyDescent="0.2">
      <c r="A269" s="64"/>
      <c r="B269" s="157">
        <v>263</v>
      </c>
      <c r="C269" s="162" t="s">
        <v>82</v>
      </c>
      <c r="D269" s="158" t="s">
        <v>87</v>
      </c>
      <c r="E269" s="164" t="s">
        <v>83</v>
      </c>
      <c r="F269" s="160">
        <v>537.29</v>
      </c>
      <c r="G269" s="161">
        <v>12000</v>
      </c>
      <c r="H269" s="161">
        <f t="shared" si="20"/>
        <v>13919.999999999998</v>
      </c>
      <c r="I269" s="161">
        <f t="shared" si="19"/>
        <v>193766.39999999997</v>
      </c>
      <c r="J269" s="166"/>
      <c r="K269" s="57">
        <f t="shared" ref="K269:K274" si="21">+G269*1.16*12*1.05</f>
        <v>175391.99999999997</v>
      </c>
    </row>
    <row r="270" spans="1:11" s="71" customFormat="1" ht="111.75" customHeight="1" x14ac:dyDescent="0.2">
      <c r="A270" s="64"/>
      <c r="B270" s="63">
        <v>264</v>
      </c>
      <c r="C270" s="62" t="s">
        <v>82</v>
      </c>
      <c r="D270" s="61" t="s">
        <v>86</v>
      </c>
      <c r="E270" s="60" t="s">
        <v>83</v>
      </c>
      <c r="F270" s="65">
        <v>870</v>
      </c>
      <c r="G270" s="58">
        <v>12678.74</v>
      </c>
      <c r="H270" s="58">
        <f t="shared" si="20"/>
        <v>14707.338399999999</v>
      </c>
      <c r="I270" s="58">
        <f t="shared" si="19"/>
        <v>204726.15052799997</v>
      </c>
      <c r="J270" s="139" t="s">
        <v>44</v>
      </c>
      <c r="K270" s="57">
        <f t="shared" si="21"/>
        <v>185312.46383999998</v>
      </c>
    </row>
    <row r="271" spans="1:11" s="71" customFormat="1" ht="93" customHeight="1" x14ac:dyDescent="0.2">
      <c r="A271" s="64"/>
      <c r="B271" s="157">
        <v>265</v>
      </c>
      <c r="C271" s="62" t="s">
        <v>82</v>
      </c>
      <c r="D271" s="61" t="s">
        <v>85</v>
      </c>
      <c r="E271" s="60" t="s">
        <v>83</v>
      </c>
      <c r="F271" s="65">
        <v>900</v>
      </c>
      <c r="G271" s="58">
        <v>10939.56</v>
      </c>
      <c r="H271" s="58">
        <f t="shared" si="20"/>
        <v>12689.889599999999</v>
      </c>
      <c r="I271" s="58">
        <f t="shared" si="19"/>
        <v>176643.263232</v>
      </c>
      <c r="J271" s="139"/>
      <c r="K271" s="57">
        <f t="shared" si="21"/>
        <v>159892.60896000001</v>
      </c>
    </row>
    <row r="272" spans="1:11" s="71" customFormat="1" ht="79.5" customHeight="1" x14ac:dyDescent="0.2">
      <c r="A272" s="64"/>
      <c r="B272" s="63">
        <v>266</v>
      </c>
      <c r="C272" s="62" t="s">
        <v>82</v>
      </c>
      <c r="D272" s="61" t="s">
        <v>84</v>
      </c>
      <c r="E272" s="60" t="s">
        <v>83</v>
      </c>
      <c r="F272" s="65">
        <v>1097.22</v>
      </c>
      <c r="G272" s="58">
        <v>19029.150000000001</v>
      </c>
      <c r="H272" s="58">
        <f t="shared" si="20"/>
        <v>22073.813999999998</v>
      </c>
      <c r="I272" s="58">
        <f t="shared" si="19"/>
        <v>307267.49087999994</v>
      </c>
      <c r="J272" s="139"/>
      <c r="K272" s="57">
        <f t="shared" si="21"/>
        <v>278130.0564</v>
      </c>
    </row>
    <row r="273" spans="1:11" s="71" customFormat="1" ht="102" customHeight="1" x14ac:dyDescent="0.2">
      <c r="A273" s="64"/>
      <c r="B273" s="157">
        <v>267</v>
      </c>
      <c r="C273" s="62" t="s">
        <v>82</v>
      </c>
      <c r="D273" s="61" t="s">
        <v>81</v>
      </c>
      <c r="E273" s="60" t="s">
        <v>67</v>
      </c>
      <c r="F273" s="65">
        <v>589.80999999999995</v>
      </c>
      <c r="G273" s="58">
        <v>12155.06</v>
      </c>
      <c r="H273" s="58">
        <f t="shared" si="20"/>
        <v>14099.869599999998</v>
      </c>
      <c r="I273" s="58">
        <f t="shared" si="19"/>
        <v>196270.18483199997</v>
      </c>
      <c r="J273" s="139" t="s">
        <v>44</v>
      </c>
      <c r="K273" s="57">
        <f t="shared" si="21"/>
        <v>177658.35695999998</v>
      </c>
    </row>
    <row r="274" spans="1:11" s="71" customFormat="1" ht="102" customHeight="1" x14ac:dyDescent="0.2">
      <c r="A274" s="64"/>
      <c r="B274" s="63">
        <v>268</v>
      </c>
      <c r="C274" s="162" t="s">
        <v>523</v>
      </c>
      <c r="D274" s="158" t="s">
        <v>524</v>
      </c>
      <c r="E274" s="164" t="s">
        <v>525</v>
      </c>
      <c r="F274" s="160">
        <v>234.56</v>
      </c>
      <c r="G274" s="161">
        <v>15000</v>
      </c>
      <c r="H274" s="161">
        <f>+G274</f>
        <v>15000</v>
      </c>
      <c r="I274" s="161">
        <f>+H274*12</f>
        <v>180000</v>
      </c>
      <c r="J274" s="166" t="s">
        <v>594</v>
      </c>
      <c r="K274" s="57">
        <f t="shared" si="21"/>
        <v>219240</v>
      </c>
    </row>
    <row r="275" spans="1:11" s="71" customFormat="1" ht="91.5" customHeight="1" x14ac:dyDescent="0.2">
      <c r="A275" s="64"/>
      <c r="B275" s="157">
        <v>269</v>
      </c>
      <c r="C275" s="189" t="s">
        <v>69</v>
      </c>
      <c r="D275" s="190" t="s">
        <v>80</v>
      </c>
      <c r="E275" s="191" t="s">
        <v>79</v>
      </c>
      <c r="F275" s="192">
        <v>578.82000000000005</v>
      </c>
      <c r="G275" s="193">
        <v>20240</v>
      </c>
      <c r="H275" s="193">
        <f t="shared" si="20"/>
        <v>23478.399999999998</v>
      </c>
      <c r="I275" s="193">
        <f t="shared" si="19"/>
        <v>326819.32799999998</v>
      </c>
      <c r="J275" s="195" t="s">
        <v>544</v>
      </c>
      <c r="K275" s="57">
        <f>+G275*12*1.16</f>
        <v>281740.79999999999</v>
      </c>
    </row>
    <row r="276" spans="1:11" s="71" customFormat="1" ht="71.25" customHeight="1" x14ac:dyDescent="0.2">
      <c r="A276" s="64"/>
      <c r="B276" s="63">
        <v>270</v>
      </c>
      <c r="C276" s="62" t="s">
        <v>69</v>
      </c>
      <c r="D276" s="61" t="s">
        <v>78</v>
      </c>
      <c r="E276" s="60" t="s">
        <v>77</v>
      </c>
      <c r="F276" s="65">
        <v>656</v>
      </c>
      <c r="G276" s="58">
        <v>22100</v>
      </c>
      <c r="H276" s="58">
        <f t="shared" si="20"/>
        <v>25636</v>
      </c>
      <c r="I276" s="58">
        <f t="shared" si="19"/>
        <v>356853.12</v>
      </c>
      <c r="J276" s="166" t="s">
        <v>563</v>
      </c>
      <c r="K276" s="57">
        <f>+G276*1.16*12*1.03</f>
        <v>316860.96000000002</v>
      </c>
    </row>
    <row r="277" spans="1:11" s="71" customFormat="1" ht="78.75" customHeight="1" x14ac:dyDescent="0.2">
      <c r="A277" s="64"/>
      <c r="B277" s="157">
        <v>271</v>
      </c>
      <c r="C277" s="189" t="s">
        <v>69</v>
      </c>
      <c r="D277" s="190" t="s">
        <v>76</v>
      </c>
      <c r="E277" s="191" t="s">
        <v>75</v>
      </c>
      <c r="F277" s="192">
        <v>388</v>
      </c>
      <c r="G277" s="193">
        <v>12287.6</v>
      </c>
      <c r="H277" s="193">
        <f t="shared" si="20"/>
        <v>14253.616</v>
      </c>
      <c r="I277" s="193">
        <f t="shared" si="19"/>
        <v>198410.33471999998</v>
      </c>
      <c r="J277" s="194" t="s">
        <v>544</v>
      </c>
      <c r="K277" s="57">
        <f>+G277*1.16*12</f>
        <v>171043.39199999999</v>
      </c>
    </row>
    <row r="278" spans="1:11" s="71" customFormat="1" ht="101.25" customHeight="1" x14ac:dyDescent="0.2">
      <c r="A278" s="64"/>
      <c r="B278" s="63">
        <v>272</v>
      </c>
      <c r="C278" s="189" t="s">
        <v>69</v>
      </c>
      <c r="D278" s="190" t="s">
        <v>74</v>
      </c>
      <c r="E278" s="191" t="s">
        <v>72</v>
      </c>
      <c r="F278" s="192">
        <v>215.06</v>
      </c>
      <c r="G278" s="193">
        <v>12155</v>
      </c>
      <c r="H278" s="193">
        <f t="shared" si="20"/>
        <v>14099.8</v>
      </c>
      <c r="I278" s="193">
        <f t="shared" si="19"/>
        <v>196269.21599999996</v>
      </c>
      <c r="J278" s="194" t="s">
        <v>544</v>
      </c>
      <c r="K278" s="57">
        <f>+G278*1.16*12</f>
        <v>169197.59999999998</v>
      </c>
    </row>
    <row r="279" spans="1:11" s="71" customFormat="1" ht="112.5" customHeight="1" x14ac:dyDescent="0.2">
      <c r="A279" s="64"/>
      <c r="B279" s="157">
        <v>273</v>
      </c>
      <c r="C279" s="189" t="s">
        <v>69</v>
      </c>
      <c r="D279" s="190" t="s">
        <v>73</v>
      </c>
      <c r="E279" s="191" t="s">
        <v>72</v>
      </c>
      <c r="F279" s="192">
        <v>1067.17</v>
      </c>
      <c r="G279" s="193">
        <v>16718.580000000002</v>
      </c>
      <c r="H279" s="193">
        <f t="shared" si="20"/>
        <v>19393.552800000001</v>
      </c>
      <c r="I279" s="193">
        <f t="shared" si="19"/>
        <v>269958.254976</v>
      </c>
      <c r="J279" s="194" t="s">
        <v>544</v>
      </c>
      <c r="K279" s="57">
        <f>+G279*1.16*12</f>
        <v>232722.6336</v>
      </c>
    </row>
    <row r="280" spans="1:11" s="71" customFormat="1" ht="114" customHeight="1" x14ac:dyDescent="0.2">
      <c r="A280" s="64"/>
      <c r="B280" s="63">
        <v>274</v>
      </c>
      <c r="C280" s="62" t="s">
        <v>69</v>
      </c>
      <c r="D280" s="61" t="s">
        <v>71</v>
      </c>
      <c r="E280" s="60" t="s">
        <v>70</v>
      </c>
      <c r="F280" s="65">
        <v>1412.02</v>
      </c>
      <c r="G280" s="58">
        <v>25000</v>
      </c>
      <c r="H280" s="58">
        <f t="shared" si="20"/>
        <v>28999.999999999996</v>
      </c>
      <c r="I280" s="58">
        <f t="shared" si="19"/>
        <v>403679.99999999988</v>
      </c>
      <c r="J280" s="139" t="s">
        <v>564</v>
      </c>
      <c r="K280" s="57">
        <f>+G280*1.16*12</f>
        <v>347999.99999999994</v>
      </c>
    </row>
    <row r="281" spans="1:11" s="71" customFormat="1" ht="90.75" customHeight="1" x14ac:dyDescent="0.2">
      <c r="A281" s="64"/>
      <c r="B281" s="157">
        <v>275</v>
      </c>
      <c r="C281" s="62" t="s">
        <v>69</v>
      </c>
      <c r="D281" s="61" t="s">
        <v>68</v>
      </c>
      <c r="E281" s="60" t="s">
        <v>67</v>
      </c>
      <c r="F281" s="65">
        <v>990</v>
      </c>
      <c r="G281" s="72">
        <v>18000</v>
      </c>
      <c r="H281" s="58">
        <f t="shared" si="20"/>
        <v>20880</v>
      </c>
      <c r="I281" s="58">
        <f t="shared" si="19"/>
        <v>290649.59999999998</v>
      </c>
      <c r="J281" s="139" t="s">
        <v>565</v>
      </c>
      <c r="K281" s="57">
        <f>+G281*1.16*12*1.05</f>
        <v>263088</v>
      </c>
    </row>
    <row r="282" spans="1:11" s="71" customFormat="1" ht="90.75" customHeight="1" x14ac:dyDescent="0.2">
      <c r="A282" s="64"/>
      <c r="B282" s="63">
        <v>276</v>
      </c>
      <c r="C282" s="162" t="s">
        <v>69</v>
      </c>
      <c r="D282" s="163" t="s">
        <v>542</v>
      </c>
      <c r="E282" s="164" t="s">
        <v>525</v>
      </c>
      <c r="F282" s="184">
        <v>208</v>
      </c>
      <c r="G282" s="161">
        <v>11300</v>
      </c>
      <c r="H282" s="161">
        <f t="shared" si="20"/>
        <v>13108</v>
      </c>
      <c r="I282" s="161">
        <f>+H282*12</f>
        <v>157296</v>
      </c>
      <c r="J282" s="139" t="s">
        <v>566</v>
      </c>
      <c r="K282" s="57">
        <f>+G282*1.16*12*1.05</f>
        <v>165160.80000000002</v>
      </c>
    </row>
    <row r="283" spans="1:11" s="56" customFormat="1" ht="92.25" customHeight="1" x14ac:dyDescent="0.2">
      <c r="A283" s="64"/>
      <c r="B283" s="157">
        <v>277</v>
      </c>
      <c r="C283" s="70" t="s">
        <v>64</v>
      </c>
      <c r="D283" s="68" t="s">
        <v>66</v>
      </c>
      <c r="E283" s="67" t="s">
        <v>65</v>
      </c>
      <c r="F283" s="69">
        <v>331.31</v>
      </c>
      <c r="G283" s="58">
        <v>20000</v>
      </c>
      <c r="H283" s="58">
        <f t="shared" si="20"/>
        <v>23200</v>
      </c>
      <c r="I283" s="58">
        <f t="shared" ref="I283:I288" si="22">+H283*12*1.16</f>
        <v>322944</v>
      </c>
      <c r="J283" s="138" t="s">
        <v>600</v>
      </c>
      <c r="K283" s="57">
        <f>+G283*1.16*12*1.03</f>
        <v>286752</v>
      </c>
    </row>
    <row r="284" spans="1:11" s="56" customFormat="1" ht="93.75" customHeight="1" x14ac:dyDescent="0.2">
      <c r="A284" s="64"/>
      <c r="B284" s="63">
        <v>278</v>
      </c>
      <c r="C284" s="162" t="s">
        <v>64</v>
      </c>
      <c r="D284" s="163" t="s">
        <v>63</v>
      </c>
      <c r="E284" s="159" t="s">
        <v>62</v>
      </c>
      <c r="F284" s="160">
        <v>4192.92</v>
      </c>
      <c r="G284" s="161">
        <v>134952.72</v>
      </c>
      <c r="H284" s="161">
        <f t="shared" si="20"/>
        <v>156545.15519999998</v>
      </c>
      <c r="I284" s="161">
        <f t="shared" si="22"/>
        <v>2179108.5603839997</v>
      </c>
      <c r="J284" s="183"/>
      <c r="K284" s="57">
        <f>+G284*1.16*12</f>
        <v>1878541.8623999998</v>
      </c>
    </row>
    <row r="285" spans="1:11" s="56" customFormat="1" ht="93.75" x14ac:dyDescent="0.2">
      <c r="A285" s="64"/>
      <c r="B285" s="157">
        <v>279</v>
      </c>
      <c r="C285" s="62" t="s">
        <v>57</v>
      </c>
      <c r="D285" s="61" t="s">
        <v>521</v>
      </c>
      <c r="E285" s="60" t="s">
        <v>61</v>
      </c>
      <c r="F285" s="66">
        <v>7781.92</v>
      </c>
      <c r="G285" s="58">
        <v>2335976.7400000002</v>
      </c>
      <c r="H285" s="58">
        <f t="shared" si="20"/>
        <v>2709733.0183999999</v>
      </c>
      <c r="I285" s="58">
        <f t="shared" si="22"/>
        <v>37719483.616127998</v>
      </c>
      <c r="J285" s="142"/>
      <c r="K285" s="57">
        <f>+G285*12*1.16</f>
        <v>32516796.220800001</v>
      </c>
    </row>
    <row r="286" spans="1:11" s="56" customFormat="1" ht="148.5" customHeight="1" x14ac:dyDescent="0.2">
      <c r="A286" s="64"/>
      <c r="B286" s="63">
        <v>280</v>
      </c>
      <c r="C286" s="62" t="s">
        <v>57</v>
      </c>
      <c r="D286" s="61" t="s">
        <v>522</v>
      </c>
      <c r="E286" s="60" t="s">
        <v>60</v>
      </c>
      <c r="F286" s="65">
        <v>7020.24</v>
      </c>
      <c r="G286" s="58">
        <v>1387340</v>
      </c>
      <c r="H286" s="58">
        <f t="shared" si="20"/>
        <v>1609314.4</v>
      </c>
      <c r="I286" s="58">
        <f t="shared" si="22"/>
        <v>22401656.447999995</v>
      </c>
      <c r="J286" s="142"/>
      <c r="K286" s="57">
        <f>+G286*1.16*12*1.03</f>
        <v>19891125.983999997</v>
      </c>
    </row>
    <row r="287" spans="1:11" s="56" customFormat="1" ht="138" customHeight="1" x14ac:dyDescent="0.2">
      <c r="A287" s="64"/>
      <c r="B287" s="157">
        <v>281</v>
      </c>
      <c r="C287" s="62" t="s">
        <v>57</v>
      </c>
      <c r="D287" s="61" t="s">
        <v>59</v>
      </c>
      <c r="E287" s="60" t="s">
        <v>58</v>
      </c>
      <c r="F287" s="65">
        <v>3837.32</v>
      </c>
      <c r="G287" s="58">
        <v>1884557.25</v>
      </c>
      <c r="H287" s="58">
        <f t="shared" si="20"/>
        <v>2186086.4099999997</v>
      </c>
      <c r="I287" s="58">
        <f t="shared" si="22"/>
        <v>30430322.827199992</v>
      </c>
      <c r="J287" s="142"/>
      <c r="K287" s="57"/>
    </row>
    <row r="288" spans="1:11" s="56" customFormat="1" ht="90" customHeight="1" x14ac:dyDescent="0.2">
      <c r="A288" s="64"/>
      <c r="B288" s="63">
        <v>282</v>
      </c>
      <c r="C288" s="62" t="s">
        <v>57</v>
      </c>
      <c r="D288" s="61" t="s">
        <v>56</v>
      </c>
      <c r="E288" s="60" t="s">
        <v>55</v>
      </c>
      <c r="F288" s="59">
        <v>900</v>
      </c>
      <c r="G288" s="58">
        <v>68000</v>
      </c>
      <c r="H288" s="58">
        <f t="shared" si="20"/>
        <v>78880</v>
      </c>
      <c r="I288" s="58">
        <f t="shared" si="22"/>
        <v>1098009.5999999999</v>
      </c>
      <c r="J288" s="142"/>
      <c r="K288" s="57">
        <f>+G288*12*1.16</f>
        <v>946559.99999999988</v>
      </c>
    </row>
    <row r="289" spans="1:11" s="56" customFormat="1" ht="97.5" customHeight="1" x14ac:dyDescent="0.2">
      <c r="A289" s="64"/>
      <c r="B289" s="157">
        <v>283</v>
      </c>
      <c r="C289" s="162" t="s">
        <v>57</v>
      </c>
      <c r="D289" s="158" t="s">
        <v>540</v>
      </c>
      <c r="E289" s="185" t="s">
        <v>525</v>
      </c>
      <c r="F289" s="186">
        <v>92.34</v>
      </c>
      <c r="G289" s="161">
        <v>22500</v>
      </c>
      <c r="H289" s="161">
        <f>+G289</f>
        <v>22500</v>
      </c>
      <c r="I289" s="161">
        <f>+H289*12</f>
        <v>270000</v>
      </c>
      <c r="J289" s="187"/>
      <c r="K289" s="57"/>
    </row>
    <row r="290" spans="1:11" s="50" customFormat="1" ht="20.25" x14ac:dyDescent="0.2">
      <c r="A290" s="49"/>
      <c r="B290" s="157"/>
      <c r="C290" s="55"/>
      <c r="D290" s="55"/>
      <c r="E290" s="54"/>
      <c r="F290" s="53">
        <f>SUM(F7:F289)</f>
        <v>352539.89999999991</v>
      </c>
      <c r="G290" s="52">
        <f>SUM(G7:G289)</f>
        <v>24610630.50999999</v>
      </c>
      <c r="H290" s="52">
        <f>SUM(H7:H289)</f>
        <v>28462119.033200011</v>
      </c>
      <c r="I290" s="52">
        <f>SUM(I7:I289)</f>
        <v>395546774.38214409</v>
      </c>
      <c r="J290" s="155"/>
      <c r="K290" s="51">
        <f>SUM(K7:K288)</f>
        <v>278624761.080024</v>
      </c>
    </row>
    <row r="291" spans="1:11" x14ac:dyDescent="0.25">
      <c r="B291" s="157"/>
    </row>
  </sheetData>
  <autoFilter ref="A6:L291"/>
  <pageMargins left="0.11811023622047245" right="0.11811023622047245" top="0.74803149606299213" bottom="0.74803149606299213" header="0.31496062992125984" footer="0.31496062992125984"/>
  <pageSetup scale="45" fitToHeight="0" orientation="portrait" r:id="rId1"/>
  <headerFooter>
    <oddFooter>&amp;C&amp;14&amp;P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 2021</vt:lpstr>
      <vt:lpstr>Inmuebles con Contrato</vt:lpstr>
      <vt:lpstr>'General 2021'!Área_de_impresión</vt:lpstr>
      <vt:lpstr>'Inmuebles con Contrato'!Área_de_impresión</vt:lpstr>
      <vt:lpstr>'General 2021'!Títulos_a_imprimir</vt:lpstr>
      <vt:lpstr>'Inmuebles con Contrato'!Títulos_a_imprimir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CAMACHO PADILLA</dc:creator>
  <cp:lastModifiedBy>Guillermo Enrique Gómez Parra</cp:lastModifiedBy>
  <cp:lastPrinted>2021-06-23T15:52:03Z</cp:lastPrinted>
  <dcterms:created xsi:type="dcterms:W3CDTF">2013-01-10T23:58:52Z</dcterms:created>
  <dcterms:modified xsi:type="dcterms:W3CDTF">2021-07-22T16:26:41Z</dcterms:modified>
</cp:coreProperties>
</file>