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8_{DD42443E-6FD7-45A3-B28E-5F06C7C41C80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Renvcon Increm_No_Considera ama" sheetId="15" r:id="rId10"/>
    <sheet name="Hoja2" sheetId="2" r:id="rId11"/>
    <sheet name="Hoja3" sheetId="3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4" hidden="1">Nuevos_No_Considerados!$B$12:$I$34</definedName>
    <definedName name="_xlnm._FilterDatabase" localSheetId="9" hidden="1">'Renvcon Increm_No_Considera ama'!$B$12:$I$91</definedName>
    <definedName name="_xlnm._FilterDatabase" localSheetId="6" hidden="1">'Renvcon Increm_No_Consideradas'!$B$12:$N$172</definedName>
    <definedName name="_xlnm._FilterDatabase" localSheetId="2" hidden="1">Sustituciones_Incluidos!$B$12:$P$24</definedName>
    <definedName name="_xlnm._FilterDatabase" localSheetId="5" hidden="1">Sustituciones_No_Considerados!$B$12:$J$47</definedName>
    <definedName name="ANUAL">#REF!</definedName>
    <definedName name="_xlnm.Print_Area" localSheetId="0">'Anteproyecto Ingresos 2027'!$B$1:$L$29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Nuevos_Incluidos!$B$2:$P$24</definedName>
    <definedName name="_xlnm.Print_Area" localSheetId="4">Nuevos_No_Considerados!$B$3:$I$35</definedName>
    <definedName name="_xlnm.Print_Area" localSheetId="3">'Ren con Incremento'!$B$2:$P$15</definedName>
    <definedName name="_xlnm.Print_Area" localSheetId="9">'Renvcon Increm_No_Considera ama'!$B$3:$I$91</definedName>
    <definedName name="_xlnm.Print_Area" localSheetId="6">'Renvcon Increm_No_Consideradas'!$B$3:$I$172</definedName>
    <definedName name="_xlnm.Print_Area" localSheetId="2">Sustituciones_Incluidos!$B$3:$O$25</definedName>
    <definedName name="_xlnm.Print_Area" localSheetId="5">Sustituciones_No_Considerados!$B$3:$I$48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9">'Renvcon Increm_No_Considera ama'!$9:$12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7" l="1"/>
  <c r="M178" i="11"/>
  <c r="B14" i="1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74" i="11" s="1"/>
  <c r="B75" i="11" s="1"/>
  <c r="B76" i="11" s="1"/>
  <c r="B77" i="11" s="1"/>
  <c r="B78" i="11" s="1"/>
  <c r="B79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110" i="11" s="1"/>
  <c r="B111" i="11" s="1"/>
  <c r="B112" i="11" s="1"/>
  <c r="B113" i="11" s="1"/>
  <c r="B114" i="11" s="1"/>
  <c r="B115" i="11" s="1"/>
  <c r="B116" i="11" s="1"/>
  <c r="B117" i="11" s="1"/>
  <c r="B118" i="11" s="1"/>
  <c r="B119" i="11" s="1"/>
  <c r="B120" i="11" s="1"/>
  <c r="B121" i="11" s="1"/>
  <c r="B122" i="11" s="1"/>
  <c r="B123" i="11" s="1"/>
  <c r="B124" i="11" s="1"/>
  <c r="B125" i="11" s="1"/>
  <c r="B126" i="11" s="1"/>
  <c r="B127" i="11" s="1"/>
  <c r="B128" i="11" s="1"/>
  <c r="B129" i="11" s="1"/>
  <c r="B130" i="11" s="1"/>
  <c r="B131" i="11" s="1"/>
  <c r="B132" i="11" s="1"/>
  <c r="B133" i="11" s="1"/>
  <c r="B134" i="11" s="1"/>
  <c r="B135" i="11" s="1"/>
  <c r="B136" i="11" s="1"/>
  <c r="B137" i="11" s="1"/>
  <c r="B138" i="11" s="1"/>
  <c r="B139" i="11" s="1"/>
  <c r="B140" i="11" s="1"/>
  <c r="B141" i="11" s="1"/>
  <c r="B142" i="11" s="1"/>
  <c r="B143" i="11" s="1"/>
  <c r="B144" i="11" s="1"/>
  <c r="B145" i="11" s="1"/>
  <c r="B146" i="11" s="1"/>
  <c r="B147" i="11" s="1"/>
  <c r="B148" i="11" s="1"/>
  <c r="B149" i="11" s="1"/>
  <c r="B150" i="11" s="1"/>
  <c r="B151" i="11" s="1"/>
  <c r="B152" i="11" s="1"/>
  <c r="B153" i="11" s="1"/>
  <c r="B154" i="11" s="1"/>
  <c r="B155" i="11" s="1"/>
  <c r="B156" i="11" s="1"/>
  <c r="B157" i="11" s="1"/>
  <c r="B158" i="11" s="1"/>
  <c r="B159" i="11" s="1"/>
  <c r="B160" i="11" s="1"/>
  <c r="B161" i="11" s="1"/>
  <c r="B162" i="11" s="1"/>
  <c r="B163" i="11" s="1"/>
  <c r="B164" i="11" s="1"/>
  <c r="B165" i="11" s="1"/>
  <c r="B166" i="11" s="1"/>
  <c r="B167" i="11" s="1"/>
  <c r="B168" i="11" s="1"/>
  <c r="B169" i="11" s="1"/>
  <c r="B170" i="11" s="1"/>
  <c r="B171" i="11" s="1"/>
  <c r="G31" i="7"/>
  <c r="I28" i="7"/>
  <c r="I16" i="7" l="1"/>
  <c r="T13" i="13"/>
  <c r="G21" i="7"/>
  <c r="I17" i="7" l="1"/>
  <c r="J13" i="15"/>
  <c r="K13" i="15" s="1"/>
  <c r="L13" i="15" s="1"/>
  <c r="I13" i="15"/>
  <c r="M13" i="15" l="1"/>
  <c r="L167" i="11"/>
  <c r="M167" i="11" s="1"/>
  <c r="L157" i="11"/>
  <c r="M157" i="11" s="1"/>
  <c r="L156" i="11"/>
  <c r="M156" i="11" s="1"/>
  <c r="L151" i="11"/>
  <c r="M151" i="11" s="1"/>
  <c r="L150" i="11"/>
  <c r="M150" i="11" s="1"/>
  <c r="L149" i="11"/>
  <c r="M149" i="11" s="1"/>
  <c r="L148" i="11"/>
  <c r="M148" i="11" s="1"/>
  <c r="L147" i="11"/>
  <c r="M147" i="11" s="1"/>
  <c r="L146" i="11"/>
  <c r="M146" i="11" s="1"/>
  <c r="L145" i="11"/>
  <c r="M145" i="11" s="1"/>
  <c r="L144" i="11"/>
  <c r="M144" i="11" s="1"/>
  <c r="L143" i="11"/>
  <c r="M143" i="11" s="1"/>
  <c r="L140" i="11"/>
  <c r="M140" i="11" s="1"/>
  <c r="L138" i="11"/>
  <c r="M138" i="11" s="1"/>
  <c r="L133" i="11"/>
  <c r="M133" i="11" s="1"/>
  <c r="L132" i="11"/>
  <c r="M132" i="11" s="1"/>
  <c r="L131" i="11"/>
  <c r="M131" i="11" s="1"/>
  <c r="L123" i="11"/>
  <c r="M123" i="11" s="1"/>
  <c r="L122" i="11"/>
  <c r="M122" i="11" s="1"/>
  <c r="L121" i="11"/>
  <c r="M121" i="11" s="1"/>
  <c r="L116" i="11"/>
  <c r="M116" i="11" s="1"/>
  <c r="L115" i="11"/>
  <c r="M115" i="11" s="1"/>
  <c r="L112" i="11"/>
  <c r="M112" i="11" s="1"/>
  <c r="L106" i="11"/>
  <c r="M106" i="11" s="1"/>
  <c r="L105" i="11"/>
  <c r="M105" i="11" s="1"/>
  <c r="L103" i="11"/>
  <c r="M103" i="11" s="1"/>
  <c r="L102" i="11"/>
  <c r="M102" i="11" s="1"/>
  <c r="L92" i="11"/>
  <c r="M92" i="11" s="1"/>
  <c r="L91" i="11"/>
  <c r="M91" i="11" s="1"/>
  <c r="L89" i="11"/>
  <c r="M89" i="11" s="1"/>
  <c r="L88" i="11"/>
  <c r="M88" i="11" s="1"/>
  <c r="L87" i="11"/>
  <c r="M87" i="11" s="1"/>
  <c r="L86" i="11"/>
  <c r="M86" i="11" s="1"/>
  <c r="L85" i="11"/>
  <c r="M85" i="11" s="1"/>
  <c r="L83" i="11"/>
  <c r="M83" i="11" s="1"/>
  <c r="L82" i="11"/>
  <c r="M82" i="11" s="1"/>
  <c r="L80" i="11"/>
  <c r="M80" i="11" s="1"/>
  <c r="L79" i="11"/>
  <c r="M79" i="11" s="1"/>
  <c r="L78" i="11"/>
  <c r="M78" i="11" s="1"/>
  <c r="L77" i="11"/>
  <c r="M77" i="11" s="1"/>
  <c r="L76" i="11"/>
  <c r="M76" i="11" s="1"/>
  <c r="L75" i="11"/>
  <c r="M75" i="11" s="1"/>
  <c r="L74" i="11"/>
  <c r="M74" i="11" s="1"/>
  <c r="L69" i="11"/>
  <c r="M69" i="11" s="1"/>
  <c r="L68" i="11"/>
  <c r="M68" i="11" s="1"/>
  <c r="L67" i="11"/>
  <c r="M67" i="11" s="1"/>
  <c r="L66" i="11"/>
  <c r="M66" i="11" s="1"/>
  <c r="L65" i="11"/>
  <c r="M65" i="11" s="1"/>
  <c r="L64" i="11"/>
  <c r="M64" i="11" s="1"/>
  <c r="L63" i="11"/>
  <c r="M63" i="11" s="1"/>
  <c r="L62" i="11"/>
  <c r="M62" i="11" s="1"/>
  <c r="L61" i="11"/>
  <c r="M61" i="11" s="1"/>
  <c r="L60" i="11"/>
  <c r="M60" i="11" s="1"/>
  <c r="L59" i="11"/>
  <c r="M59" i="11" s="1"/>
  <c r="L58" i="11"/>
  <c r="M58" i="11" s="1"/>
  <c r="L56" i="11"/>
  <c r="M56" i="11" s="1"/>
  <c r="L55" i="11"/>
  <c r="M55" i="11" s="1"/>
  <c r="L54" i="11"/>
  <c r="M54" i="11" s="1"/>
  <c r="L53" i="11"/>
  <c r="M53" i="11" s="1"/>
  <c r="L52" i="11"/>
  <c r="M52" i="11" s="1"/>
  <c r="L49" i="11"/>
  <c r="M49" i="11" s="1"/>
  <c r="L43" i="11"/>
  <c r="M43" i="11" s="1"/>
  <c r="L42" i="11"/>
  <c r="M42" i="11" s="1"/>
  <c r="L41" i="11"/>
  <c r="M41" i="11" s="1"/>
  <c r="L37" i="11"/>
  <c r="M37" i="11" s="1"/>
  <c r="L36" i="11"/>
  <c r="M36" i="11" s="1"/>
  <c r="L35" i="11"/>
  <c r="M35" i="11" s="1"/>
  <c r="L34" i="11"/>
  <c r="M34" i="11" s="1"/>
  <c r="L33" i="11"/>
  <c r="M33" i="11" s="1"/>
  <c r="L32" i="11"/>
  <c r="M32" i="11" s="1"/>
  <c r="L31" i="11"/>
  <c r="M31" i="11" s="1"/>
  <c r="L30" i="11"/>
  <c r="M30" i="11" s="1"/>
  <c r="L29" i="11"/>
  <c r="M29" i="11" s="1"/>
  <c r="L28" i="11"/>
  <c r="M28" i="11" s="1"/>
  <c r="L27" i="11"/>
  <c r="M27" i="11" s="1"/>
  <c r="L26" i="11"/>
  <c r="M26" i="11" s="1"/>
  <c r="L24" i="11"/>
  <c r="M24" i="11" s="1"/>
  <c r="L23" i="11"/>
  <c r="M23" i="11" s="1"/>
  <c r="L22" i="11"/>
  <c r="M22" i="11" s="1"/>
  <c r="L21" i="11"/>
  <c r="M21" i="11" s="1"/>
  <c r="L14" i="11"/>
  <c r="M14" i="11" s="1"/>
  <c r="J171" i="11"/>
  <c r="K171" i="11" s="1"/>
  <c r="L171" i="11" s="1"/>
  <c r="M171" i="11" s="1"/>
  <c r="J170" i="11"/>
  <c r="K170" i="11" s="1"/>
  <c r="L170" i="11" s="1"/>
  <c r="M170" i="11" s="1"/>
  <c r="J169" i="11"/>
  <c r="K169" i="11" s="1"/>
  <c r="L169" i="11" s="1"/>
  <c r="M169" i="11" s="1"/>
  <c r="J168" i="11"/>
  <c r="K168" i="11" s="1"/>
  <c r="L168" i="11" s="1"/>
  <c r="M168" i="11" s="1"/>
  <c r="J167" i="11"/>
  <c r="J166" i="11"/>
  <c r="K166" i="11" s="1"/>
  <c r="L166" i="11" s="1"/>
  <c r="M166" i="11" s="1"/>
  <c r="J165" i="11"/>
  <c r="K165" i="11" s="1"/>
  <c r="L165" i="11" s="1"/>
  <c r="M165" i="11" s="1"/>
  <c r="J164" i="11"/>
  <c r="K164" i="11" s="1"/>
  <c r="L164" i="11" s="1"/>
  <c r="M164" i="11" s="1"/>
  <c r="J163" i="11"/>
  <c r="K163" i="11" s="1"/>
  <c r="L163" i="11" s="1"/>
  <c r="M163" i="11" s="1"/>
  <c r="J162" i="11"/>
  <c r="K162" i="11" s="1"/>
  <c r="L162" i="11" s="1"/>
  <c r="M162" i="11" s="1"/>
  <c r="J161" i="11"/>
  <c r="K161" i="11" s="1"/>
  <c r="L161" i="11" s="1"/>
  <c r="M161" i="11" s="1"/>
  <c r="J160" i="11"/>
  <c r="K160" i="11" s="1"/>
  <c r="L160" i="11" s="1"/>
  <c r="M160" i="11" s="1"/>
  <c r="J159" i="11"/>
  <c r="K159" i="11" s="1"/>
  <c r="L159" i="11" s="1"/>
  <c r="M159" i="11" s="1"/>
  <c r="J158" i="11"/>
  <c r="K158" i="11" s="1"/>
  <c r="L158" i="11" s="1"/>
  <c r="M158" i="11" s="1"/>
  <c r="J157" i="11"/>
  <c r="J156" i="11"/>
  <c r="J155" i="11"/>
  <c r="K155" i="11" s="1"/>
  <c r="L155" i="11" s="1"/>
  <c r="M155" i="11" s="1"/>
  <c r="J154" i="11"/>
  <c r="K154" i="11" s="1"/>
  <c r="L154" i="11" s="1"/>
  <c r="M154" i="11" s="1"/>
  <c r="J153" i="11"/>
  <c r="K153" i="11" s="1"/>
  <c r="L153" i="11" s="1"/>
  <c r="M153" i="11" s="1"/>
  <c r="J152" i="11"/>
  <c r="K152" i="11" s="1"/>
  <c r="L152" i="11" s="1"/>
  <c r="M152" i="11" s="1"/>
  <c r="J151" i="11"/>
  <c r="J150" i="11"/>
  <c r="J149" i="11"/>
  <c r="J148" i="11"/>
  <c r="J147" i="11"/>
  <c r="J146" i="11"/>
  <c r="J145" i="11"/>
  <c r="J144" i="11"/>
  <c r="J143" i="11"/>
  <c r="J142" i="11"/>
  <c r="K142" i="11" s="1"/>
  <c r="L142" i="11" s="1"/>
  <c r="M142" i="11" s="1"/>
  <c r="J141" i="11"/>
  <c r="K141" i="11" s="1"/>
  <c r="L141" i="11" s="1"/>
  <c r="M141" i="11" s="1"/>
  <c r="J140" i="11"/>
  <c r="J139" i="11"/>
  <c r="K139" i="11" s="1"/>
  <c r="L139" i="11" s="1"/>
  <c r="M139" i="11" s="1"/>
  <c r="J138" i="11"/>
  <c r="J137" i="11"/>
  <c r="K137" i="11" s="1"/>
  <c r="L137" i="11" s="1"/>
  <c r="M137" i="11" s="1"/>
  <c r="J136" i="11"/>
  <c r="K136" i="11" s="1"/>
  <c r="L136" i="11" s="1"/>
  <c r="M136" i="11" s="1"/>
  <c r="J135" i="11"/>
  <c r="K135" i="11" s="1"/>
  <c r="L135" i="11" s="1"/>
  <c r="M135" i="11" s="1"/>
  <c r="J134" i="11"/>
  <c r="K134" i="11" s="1"/>
  <c r="L134" i="11" s="1"/>
  <c r="M134" i="11" s="1"/>
  <c r="J133" i="11"/>
  <c r="J132" i="11"/>
  <c r="J131" i="11"/>
  <c r="J130" i="11"/>
  <c r="K130" i="11" s="1"/>
  <c r="L130" i="11" s="1"/>
  <c r="M130" i="11" s="1"/>
  <c r="J129" i="11"/>
  <c r="K129" i="11" s="1"/>
  <c r="L129" i="11" s="1"/>
  <c r="M129" i="11" s="1"/>
  <c r="J128" i="11"/>
  <c r="K128" i="11" s="1"/>
  <c r="L128" i="11" s="1"/>
  <c r="M128" i="11" s="1"/>
  <c r="J127" i="11"/>
  <c r="K127" i="11" s="1"/>
  <c r="L127" i="11" s="1"/>
  <c r="M127" i="11" s="1"/>
  <c r="J126" i="11"/>
  <c r="K126" i="11" s="1"/>
  <c r="L126" i="11" s="1"/>
  <c r="M126" i="11" s="1"/>
  <c r="J125" i="11"/>
  <c r="K125" i="11" s="1"/>
  <c r="L125" i="11" s="1"/>
  <c r="M125" i="11" s="1"/>
  <c r="J124" i="11"/>
  <c r="K124" i="11" s="1"/>
  <c r="L124" i="11" s="1"/>
  <c r="M124" i="11" s="1"/>
  <c r="J123" i="11"/>
  <c r="J122" i="11"/>
  <c r="J121" i="11"/>
  <c r="J120" i="11"/>
  <c r="K120" i="11" s="1"/>
  <c r="L120" i="11" s="1"/>
  <c r="M120" i="11" s="1"/>
  <c r="J119" i="11"/>
  <c r="K119" i="11" s="1"/>
  <c r="L119" i="11" s="1"/>
  <c r="M119" i="11" s="1"/>
  <c r="J118" i="11"/>
  <c r="K118" i="11" s="1"/>
  <c r="L118" i="11" s="1"/>
  <c r="M118" i="11" s="1"/>
  <c r="J117" i="11"/>
  <c r="K117" i="11" s="1"/>
  <c r="L117" i="11" s="1"/>
  <c r="M117" i="11" s="1"/>
  <c r="J116" i="11"/>
  <c r="J115" i="11"/>
  <c r="J114" i="11"/>
  <c r="K114" i="11" s="1"/>
  <c r="L114" i="11" s="1"/>
  <c r="M114" i="11" s="1"/>
  <c r="J113" i="11"/>
  <c r="K113" i="11" s="1"/>
  <c r="L113" i="11" s="1"/>
  <c r="M113" i="11" s="1"/>
  <c r="J112" i="11"/>
  <c r="J111" i="11"/>
  <c r="K111" i="11" s="1"/>
  <c r="L111" i="11" s="1"/>
  <c r="M111" i="11" s="1"/>
  <c r="J110" i="11"/>
  <c r="K110" i="11" s="1"/>
  <c r="L110" i="11" s="1"/>
  <c r="M110" i="11" s="1"/>
  <c r="J109" i="11"/>
  <c r="K109" i="11" s="1"/>
  <c r="L109" i="11" s="1"/>
  <c r="M109" i="11" s="1"/>
  <c r="J108" i="11"/>
  <c r="K108" i="11" s="1"/>
  <c r="L108" i="11" s="1"/>
  <c r="M108" i="11" s="1"/>
  <c r="J107" i="11"/>
  <c r="K107" i="11" s="1"/>
  <c r="L107" i="11" s="1"/>
  <c r="M107" i="11" s="1"/>
  <c r="J106" i="11"/>
  <c r="J105" i="11"/>
  <c r="J104" i="11"/>
  <c r="K104" i="11" s="1"/>
  <c r="L104" i="11" s="1"/>
  <c r="M104" i="11" s="1"/>
  <c r="J103" i="11"/>
  <c r="J102" i="11"/>
  <c r="J101" i="11"/>
  <c r="K101" i="11" s="1"/>
  <c r="L101" i="11" s="1"/>
  <c r="M101" i="11" s="1"/>
  <c r="J100" i="11"/>
  <c r="K100" i="11" s="1"/>
  <c r="L100" i="11" s="1"/>
  <c r="M100" i="11" s="1"/>
  <c r="J99" i="11"/>
  <c r="K99" i="11" s="1"/>
  <c r="L99" i="11" s="1"/>
  <c r="M99" i="11" s="1"/>
  <c r="J98" i="11"/>
  <c r="K98" i="11" s="1"/>
  <c r="L98" i="11" s="1"/>
  <c r="M98" i="11" s="1"/>
  <c r="J97" i="11"/>
  <c r="K97" i="11" s="1"/>
  <c r="L97" i="11" s="1"/>
  <c r="M97" i="11" s="1"/>
  <c r="J96" i="11"/>
  <c r="K96" i="11" s="1"/>
  <c r="L96" i="11" s="1"/>
  <c r="M96" i="11" s="1"/>
  <c r="J95" i="11"/>
  <c r="K95" i="11" s="1"/>
  <c r="L95" i="11" s="1"/>
  <c r="M95" i="11" s="1"/>
  <c r="J94" i="11"/>
  <c r="K94" i="11" s="1"/>
  <c r="L94" i="11" s="1"/>
  <c r="M94" i="11" s="1"/>
  <c r="J93" i="11"/>
  <c r="K93" i="11" s="1"/>
  <c r="L93" i="11" s="1"/>
  <c r="M93" i="11" s="1"/>
  <c r="J92" i="11"/>
  <c r="J91" i="11"/>
  <c r="J90" i="11"/>
  <c r="K90" i="11" s="1"/>
  <c r="L90" i="11" s="1"/>
  <c r="M90" i="11" s="1"/>
  <c r="J89" i="11"/>
  <c r="J88" i="11"/>
  <c r="J87" i="11"/>
  <c r="J86" i="11"/>
  <c r="J85" i="11"/>
  <c r="J84" i="11"/>
  <c r="K84" i="11" s="1"/>
  <c r="L84" i="11" s="1"/>
  <c r="M84" i="11" s="1"/>
  <c r="J83" i="11"/>
  <c r="J82" i="11"/>
  <c r="J81" i="11"/>
  <c r="K81" i="11" s="1"/>
  <c r="L81" i="11" s="1"/>
  <c r="M81" i="11" s="1"/>
  <c r="J80" i="11"/>
  <c r="J79" i="11"/>
  <c r="J78" i="11"/>
  <c r="J77" i="11"/>
  <c r="J76" i="11"/>
  <c r="J75" i="11"/>
  <c r="J74" i="11"/>
  <c r="J73" i="11"/>
  <c r="K73" i="11" s="1"/>
  <c r="L73" i="11" s="1"/>
  <c r="M73" i="11" s="1"/>
  <c r="J72" i="11"/>
  <c r="K72" i="11" s="1"/>
  <c r="L72" i="11" s="1"/>
  <c r="M72" i="11" s="1"/>
  <c r="J71" i="11"/>
  <c r="K71" i="11" s="1"/>
  <c r="L71" i="11" s="1"/>
  <c r="M71" i="11" s="1"/>
  <c r="J70" i="11"/>
  <c r="K70" i="11" s="1"/>
  <c r="L70" i="11" s="1"/>
  <c r="M70" i="11" s="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K57" i="11" s="1"/>
  <c r="L57" i="11" s="1"/>
  <c r="M57" i="11" s="1"/>
  <c r="J56" i="11"/>
  <c r="J55" i="11"/>
  <c r="J54" i="11"/>
  <c r="J53" i="11"/>
  <c r="J52" i="11"/>
  <c r="J51" i="11"/>
  <c r="K51" i="11" s="1"/>
  <c r="L51" i="11" s="1"/>
  <c r="M51" i="11" s="1"/>
  <c r="J50" i="11"/>
  <c r="K50" i="11" s="1"/>
  <c r="L50" i="11" s="1"/>
  <c r="M50" i="11" s="1"/>
  <c r="J49" i="11"/>
  <c r="J48" i="11"/>
  <c r="K48" i="11" s="1"/>
  <c r="L48" i="11" s="1"/>
  <c r="M48" i="11" s="1"/>
  <c r="J47" i="11"/>
  <c r="K47" i="11" s="1"/>
  <c r="L47" i="11" s="1"/>
  <c r="M47" i="11" s="1"/>
  <c r="J46" i="11"/>
  <c r="K46" i="11" s="1"/>
  <c r="L46" i="11" s="1"/>
  <c r="M46" i="11" s="1"/>
  <c r="J45" i="11"/>
  <c r="K45" i="11" s="1"/>
  <c r="L45" i="11" s="1"/>
  <c r="M45" i="11" s="1"/>
  <c r="J44" i="11"/>
  <c r="K44" i="11" s="1"/>
  <c r="L44" i="11" s="1"/>
  <c r="M44" i="11" s="1"/>
  <c r="J43" i="11"/>
  <c r="J42" i="11"/>
  <c r="J41" i="11"/>
  <c r="J40" i="11"/>
  <c r="K40" i="11" s="1"/>
  <c r="L40" i="11" s="1"/>
  <c r="M40" i="11" s="1"/>
  <c r="J39" i="11"/>
  <c r="K39" i="11" s="1"/>
  <c r="L39" i="11" s="1"/>
  <c r="M39" i="11" s="1"/>
  <c r="J38" i="11"/>
  <c r="K38" i="11" s="1"/>
  <c r="L38" i="11" s="1"/>
  <c r="M38" i="11" s="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K25" i="11" s="1"/>
  <c r="L25" i="11" s="1"/>
  <c r="M25" i="11" s="1"/>
  <c r="J24" i="11"/>
  <c r="J23" i="11"/>
  <c r="J22" i="11"/>
  <c r="J21" i="11"/>
  <c r="J20" i="11"/>
  <c r="K20" i="11" s="1"/>
  <c r="L20" i="11" s="1"/>
  <c r="M20" i="11" s="1"/>
  <c r="J19" i="11"/>
  <c r="K19" i="11" s="1"/>
  <c r="L19" i="11" s="1"/>
  <c r="M19" i="11" s="1"/>
  <c r="J18" i="11"/>
  <c r="K18" i="11" s="1"/>
  <c r="L18" i="11" s="1"/>
  <c r="M18" i="11" s="1"/>
  <c r="J17" i="11"/>
  <c r="K17" i="11" s="1"/>
  <c r="L17" i="11" s="1"/>
  <c r="M17" i="11" s="1"/>
  <c r="J16" i="11"/>
  <c r="K16" i="11" s="1"/>
  <c r="L16" i="11" s="1"/>
  <c r="M16" i="11" s="1"/>
  <c r="J15" i="11"/>
  <c r="K15" i="11" s="1"/>
  <c r="L15" i="11" s="1"/>
  <c r="M15" i="11" s="1"/>
  <c r="M177" i="11" s="1"/>
  <c r="I27" i="7" s="1"/>
  <c r="J14" i="11"/>
  <c r="J13" i="11"/>
  <c r="K13" i="11" s="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72" i="11" l="1"/>
  <c r="L13" i="11"/>
  <c r="K172" i="11"/>
  <c r="J172" i="11"/>
  <c r="G42" i="7"/>
  <c r="L40" i="7"/>
  <c r="L39" i="7"/>
  <c r="K39" i="7"/>
  <c r="K42" i="7" s="1"/>
  <c r="L38" i="7"/>
  <c r="O23" i="12"/>
  <c r="O22" i="12"/>
  <c r="O21" i="12"/>
  <c r="O20" i="12"/>
  <c r="O19" i="12"/>
  <c r="O18" i="12"/>
  <c r="O17" i="12"/>
  <c r="O16" i="12"/>
  <c r="O15" i="12"/>
  <c r="O14" i="12"/>
  <c r="O13" i="12"/>
  <c r="M23" i="12"/>
  <c r="M22" i="12"/>
  <c r="M21" i="12"/>
  <c r="M20" i="12"/>
  <c r="M19" i="12"/>
  <c r="M18" i="12"/>
  <c r="M17" i="12"/>
  <c r="M16" i="12"/>
  <c r="M15" i="12"/>
  <c r="M14" i="12"/>
  <c r="M13" i="12"/>
  <c r="K23" i="12"/>
  <c r="K21" i="12"/>
  <c r="K20" i="12"/>
  <c r="K19" i="12"/>
  <c r="K17" i="12"/>
  <c r="K16" i="12"/>
  <c r="K15" i="12"/>
  <c r="K22" i="12"/>
  <c r="K18" i="12"/>
  <c r="K14" i="12"/>
  <c r="K13" i="12"/>
  <c r="L29" i="7"/>
  <c r="L28" i="7"/>
  <c r="K28" i="7"/>
  <c r="K31" i="7" s="1"/>
  <c r="L27" i="7"/>
  <c r="F91" i="15"/>
  <c r="G91" i="15"/>
  <c r="J90" i="15"/>
  <c r="K90" i="15" s="1"/>
  <c r="L90" i="15" s="1"/>
  <c r="M90" i="15" s="1"/>
  <c r="J89" i="15"/>
  <c r="K89" i="15" s="1"/>
  <c r="L89" i="15" s="1"/>
  <c r="M89" i="15" s="1"/>
  <c r="J88" i="15"/>
  <c r="K88" i="15" s="1"/>
  <c r="L88" i="15" s="1"/>
  <c r="M88" i="15" s="1"/>
  <c r="J87" i="15"/>
  <c r="K87" i="15" s="1"/>
  <c r="L87" i="15" s="1"/>
  <c r="M87" i="15" s="1"/>
  <c r="J86" i="15"/>
  <c r="K86" i="15" s="1"/>
  <c r="L86" i="15" s="1"/>
  <c r="M86" i="15" s="1"/>
  <c r="J85" i="15"/>
  <c r="K85" i="15" s="1"/>
  <c r="L85" i="15" s="1"/>
  <c r="M85" i="15" s="1"/>
  <c r="J84" i="15"/>
  <c r="K84" i="15" s="1"/>
  <c r="L84" i="15" s="1"/>
  <c r="M84" i="15" s="1"/>
  <c r="J83" i="15"/>
  <c r="K83" i="15" s="1"/>
  <c r="L83" i="15" s="1"/>
  <c r="M83" i="15" s="1"/>
  <c r="J82" i="15"/>
  <c r="K82" i="15" s="1"/>
  <c r="L82" i="15" s="1"/>
  <c r="M82" i="15" s="1"/>
  <c r="J81" i="15"/>
  <c r="K81" i="15" s="1"/>
  <c r="L81" i="15" s="1"/>
  <c r="M81" i="15" s="1"/>
  <c r="J80" i="15"/>
  <c r="K80" i="15" s="1"/>
  <c r="L80" i="15" s="1"/>
  <c r="M80" i="15" s="1"/>
  <c r="J79" i="15"/>
  <c r="K79" i="15" s="1"/>
  <c r="L79" i="15" s="1"/>
  <c r="M79" i="15" s="1"/>
  <c r="J78" i="15"/>
  <c r="K78" i="15" s="1"/>
  <c r="L78" i="15" s="1"/>
  <c r="M78" i="15" s="1"/>
  <c r="J77" i="15"/>
  <c r="K77" i="15" s="1"/>
  <c r="L77" i="15" s="1"/>
  <c r="M77" i="15" s="1"/>
  <c r="J76" i="15"/>
  <c r="K76" i="15" s="1"/>
  <c r="L76" i="15" s="1"/>
  <c r="M76" i="15" s="1"/>
  <c r="J75" i="15"/>
  <c r="K75" i="15" s="1"/>
  <c r="L75" i="15" s="1"/>
  <c r="M75" i="15" s="1"/>
  <c r="J74" i="15"/>
  <c r="K74" i="15" s="1"/>
  <c r="L74" i="15" s="1"/>
  <c r="M74" i="15" s="1"/>
  <c r="J73" i="15"/>
  <c r="K73" i="15" s="1"/>
  <c r="L73" i="15" s="1"/>
  <c r="M73" i="15" s="1"/>
  <c r="J72" i="15"/>
  <c r="K72" i="15" s="1"/>
  <c r="L72" i="15" s="1"/>
  <c r="M72" i="15" s="1"/>
  <c r="J71" i="15"/>
  <c r="K71" i="15" s="1"/>
  <c r="L71" i="15" s="1"/>
  <c r="M71" i="15" s="1"/>
  <c r="J70" i="15"/>
  <c r="K70" i="15" s="1"/>
  <c r="L70" i="15" s="1"/>
  <c r="M70" i="15" s="1"/>
  <c r="J69" i="15"/>
  <c r="K69" i="15" s="1"/>
  <c r="L69" i="15" s="1"/>
  <c r="M69" i="15" s="1"/>
  <c r="J68" i="15"/>
  <c r="K68" i="15" s="1"/>
  <c r="L68" i="15" s="1"/>
  <c r="M68" i="15" s="1"/>
  <c r="J67" i="15"/>
  <c r="K67" i="15" s="1"/>
  <c r="L67" i="15" s="1"/>
  <c r="M67" i="15" s="1"/>
  <c r="J66" i="15"/>
  <c r="K66" i="15" s="1"/>
  <c r="L66" i="15" s="1"/>
  <c r="M66" i="15" s="1"/>
  <c r="J65" i="15"/>
  <c r="K65" i="15" s="1"/>
  <c r="L65" i="15" s="1"/>
  <c r="M65" i="15" s="1"/>
  <c r="J64" i="15"/>
  <c r="K64" i="15" s="1"/>
  <c r="L64" i="15" s="1"/>
  <c r="M64" i="15" s="1"/>
  <c r="J63" i="15"/>
  <c r="K63" i="15" s="1"/>
  <c r="L63" i="15" s="1"/>
  <c r="M63" i="15" s="1"/>
  <c r="J62" i="15"/>
  <c r="K62" i="15" s="1"/>
  <c r="L62" i="15" s="1"/>
  <c r="M62" i="15" s="1"/>
  <c r="J61" i="15"/>
  <c r="K61" i="15" s="1"/>
  <c r="L61" i="15" s="1"/>
  <c r="M61" i="15" s="1"/>
  <c r="J60" i="15"/>
  <c r="K60" i="15" s="1"/>
  <c r="L60" i="15" s="1"/>
  <c r="M60" i="15" s="1"/>
  <c r="J59" i="15"/>
  <c r="K59" i="15" s="1"/>
  <c r="L59" i="15" s="1"/>
  <c r="M59" i="15" s="1"/>
  <c r="J58" i="15"/>
  <c r="K58" i="15" s="1"/>
  <c r="L58" i="15" s="1"/>
  <c r="M58" i="15" s="1"/>
  <c r="J57" i="15"/>
  <c r="K57" i="15" s="1"/>
  <c r="L57" i="15" s="1"/>
  <c r="M57" i="15" s="1"/>
  <c r="J56" i="15"/>
  <c r="K56" i="15" s="1"/>
  <c r="L56" i="15" s="1"/>
  <c r="M56" i="15" s="1"/>
  <c r="J55" i="15"/>
  <c r="K55" i="15" s="1"/>
  <c r="L55" i="15" s="1"/>
  <c r="M55" i="15" s="1"/>
  <c r="J54" i="15"/>
  <c r="K54" i="15" s="1"/>
  <c r="L54" i="15" s="1"/>
  <c r="M54" i="15" s="1"/>
  <c r="J53" i="15"/>
  <c r="K53" i="15" s="1"/>
  <c r="L53" i="15" s="1"/>
  <c r="M53" i="15" s="1"/>
  <c r="J52" i="15"/>
  <c r="K52" i="15" s="1"/>
  <c r="L52" i="15" s="1"/>
  <c r="M52" i="15" s="1"/>
  <c r="J51" i="15"/>
  <c r="K51" i="15" s="1"/>
  <c r="L51" i="15" s="1"/>
  <c r="M51" i="15" s="1"/>
  <c r="J50" i="15"/>
  <c r="K50" i="15" s="1"/>
  <c r="L50" i="15" s="1"/>
  <c r="M50" i="15" s="1"/>
  <c r="J49" i="15"/>
  <c r="K49" i="15" s="1"/>
  <c r="L49" i="15" s="1"/>
  <c r="M49" i="15" s="1"/>
  <c r="J48" i="15"/>
  <c r="K48" i="15" s="1"/>
  <c r="L48" i="15" s="1"/>
  <c r="M48" i="15" s="1"/>
  <c r="J47" i="15"/>
  <c r="K47" i="15" s="1"/>
  <c r="L47" i="15" s="1"/>
  <c r="M47" i="15" s="1"/>
  <c r="J46" i="15"/>
  <c r="K46" i="15" s="1"/>
  <c r="L46" i="15" s="1"/>
  <c r="M46" i="15" s="1"/>
  <c r="J45" i="15"/>
  <c r="K45" i="15" s="1"/>
  <c r="L45" i="15" s="1"/>
  <c r="M45" i="15" s="1"/>
  <c r="J44" i="15"/>
  <c r="K44" i="15" s="1"/>
  <c r="L44" i="15" s="1"/>
  <c r="M44" i="15" s="1"/>
  <c r="J43" i="15"/>
  <c r="K43" i="15" s="1"/>
  <c r="L43" i="15" s="1"/>
  <c r="M43" i="15" s="1"/>
  <c r="J42" i="15"/>
  <c r="K42" i="15" s="1"/>
  <c r="L42" i="15" s="1"/>
  <c r="M42" i="15" s="1"/>
  <c r="J41" i="15"/>
  <c r="K41" i="15" s="1"/>
  <c r="L41" i="15" s="1"/>
  <c r="M41" i="15" s="1"/>
  <c r="J40" i="15"/>
  <c r="K40" i="15" s="1"/>
  <c r="L40" i="15" s="1"/>
  <c r="M40" i="15" s="1"/>
  <c r="J39" i="15"/>
  <c r="K39" i="15" s="1"/>
  <c r="L39" i="15" s="1"/>
  <c r="M39" i="15" s="1"/>
  <c r="J38" i="15"/>
  <c r="K38" i="15" s="1"/>
  <c r="L38" i="15" s="1"/>
  <c r="M38" i="15" s="1"/>
  <c r="J37" i="15"/>
  <c r="K37" i="15" s="1"/>
  <c r="L37" i="15" s="1"/>
  <c r="M37" i="15" s="1"/>
  <c r="J36" i="15"/>
  <c r="K36" i="15" s="1"/>
  <c r="L36" i="15" s="1"/>
  <c r="M36" i="15" s="1"/>
  <c r="J35" i="15"/>
  <c r="K35" i="15" s="1"/>
  <c r="L35" i="15" s="1"/>
  <c r="M35" i="15" s="1"/>
  <c r="J34" i="15"/>
  <c r="K34" i="15" s="1"/>
  <c r="L34" i="15" s="1"/>
  <c r="M34" i="15" s="1"/>
  <c r="J33" i="15"/>
  <c r="K33" i="15" s="1"/>
  <c r="L33" i="15" s="1"/>
  <c r="M33" i="15" s="1"/>
  <c r="J32" i="15"/>
  <c r="K32" i="15" s="1"/>
  <c r="L32" i="15" s="1"/>
  <c r="M32" i="15" s="1"/>
  <c r="J31" i="15"/>
  <c r="K31" i="15" s="1"/>
  <c r="L31" i="15" s="1"/>
  <c r="M31" i="15" s="1"/>
  <c r="J30" i="15"/>
  <c r="K30" i="15" s="1"/>
  <c r="L30" i="15" s="1"/>
  <c r="M30" i="15" s="1"/>
  <c r="J29" i="15"/>
  <c r="K29" i="15" s="1"/>
  <c r="L29" i="15" s="1"/>
  <c r="M29" i="15" s="1"/>
  <c r="J28" i="15"/>
  <c r="K28" i="15" s="1"/>
  <c r="L28" i="15" s="1"/>
  <c r="M28" i="15" s="1"/>
  <c r="J27" i="15"/>
  <c r="K27" i="15" s="1"/>
  <c r="L27" i="15" s="1"/>
  <c r="M27" i="15" s="1"/>
  <c r="J26" i="15"/>
  <c r="K26" i="15" s="1"/>
  <c r="L26" i="15" s="1"/>
  <c r="M26" i="15" s="1"/>
  <c r="J25" i="15"/>
  <c r="K25" i="15" s="1"/>
  <c r="L25" i="15" s="1"/>
  <c r="M25" i="15" s="1"/>
  <c r="J24" i="15"/>
  <c r="K24" i="15" s="1"/>
  <c r="L24" i="15" s="1"/>
  <c r="M24" i="15" s="1"/>
  <c r="J23" i="15"/>
  <c r="K23" i="15" s="1"/>
  <c r="L23" i="15" s="1"/>
  <c r="M23" i="15" s="1"/>
  <c r="J22" i="15"/>
  <c r="K22" i="15" s="1"/>
  <c r="L22" i="15" s="1"/>
  <c r="M22" i="15" s="1"/>
  <c r="J21" i="15"/>
  <c r="K21" i="15" s="1"/>
  <c r="L21" i="15" s="1"/>
  <c r="M21" i="15" s="1"/>
  <c r="J20" i="15"/>
  <c r="K20" i="15" s="1"/>
  <c r="L20" i="15" s="1"/>
  <c r="M20" i="15" s="1"/>
  <c r="J19" i="15"/>
  <c r="K19" i="15" s="1"/>
  <c r="L19" i="15" s="1"/>
  <c r="M19" i="15" s="1"/>
  <c r="J18" i="15"/>
  <c r="K18" i="15" s="1"/>
  <c r="L18" i="15" s="1"/>
  <c r="M18" i="15" s="1"/>
  <c r="J17" i="15"/>
  <c r="K17" i="15" s="1"/>
  <c r="L17" i="15" s="1"/>
  <c r="M17" i="15" s="1"/>
  <c r="J16" i="15"/>
  <c r="K16" i="15" s="1"/>
  <c r="L16" i="15" s="1"/>
  <c r="M16" i="15" s="1"/>
  <c r="J15" i="15"/>
  <c r="K15" i="15" s="1"/>
  <c r="L15" i="15" s="1"/>
  <c r="M15" i="15" s="1"/>
  <c r="J14" i="15"/>
  <c r="K14" i="15" s="1"/>
  <c r="L14" i="15" s="1"/>
  <c r="I53" i="15"/>
  <c r="I91" i="15" s="1"/>
  <c r="S13" i="14"/>
  <c r="O13" i="14" s="1"/>
  <c r="O14" i="14" s="1"/>
  <c r="R14" i="13"/>
  <c r="L14" i="13" s="1"/>
  <c r="R15" i="13"/>
  <c r="R16" i="13"/>
  <c r="R17" i="13"/>
  <c r="J17" i="13" s="1"/>
  <c r="R18" i="13"/>
  <c r="J18" i="13" s="1"/>
  <c r="R19" i="13"/>
  <c r="L19" i="13" s="1"/>
  <c r="R20" i="13"/>
  <c r="N20" i="13" s="1"/>
  <c r="R21" i="13"/>
  <c r="J21" i="13" s="1"/>
  <c r="R22" i="13"/>
  <c r="R23" i="13"/>
  <c r="J23" i="13" s="1"/>
  <c r="R24" i="13"/>
  <c r="R13" i="13"/>
  <c r="L13" i="13" s="1"/>
  <c r="C21" i="7"/>
  <c r="L42" i="7" l="1"/>
  <c r="J19" i="13"/>
  <c r="S19" i="13" s="1"/>
  <c r="N17" i="13"/>
  <c r="N23" i="13"/>
  <c r="J20" i="13"/>
  <c r="S20" i="13" s="1"/>
  <c r="L15" i="13"/>
  <c r="N18" i="13"/>
  <c r="J13" i="13"/>
  <c r="S13" i="13" s="1"/>
  <c r="L16" i="13"/>
  <c r="L22" i="13"/>
  <c r="N19" i="13"/>
  <c r="K13" i="14"/>
  <c r="S21" i="13"/>
  <c r="J14" i="13"/>
  <c r="S14" i="13" s="1"/>
  <c r="L17" i="13"/>
  <c r="L23" i="13"/>
  <c r="J15" i="13"/>
  <c r="S15" i="13" s="1"/>
  <c r="L18" i="13"/>
  <c r="N13" i="13"/>
  <c r="N21" i="13"/>
  <c r="M14" i="15"/>
  <c r="M91" i="15" s="1"/>
  <c r="M95" i="15" s="1"/>
  <c r="L91" i="15"/>
  <c r="L95" i="15" s="1"/>
  <c r="J16" i="13"/>
  <c r="S16" i="13" s="1"/>
  <c r="J22" i="13"/>
  <c r="S22" i="13" s="1"/>
  <c r="N14" i="13"/>
  <c r="L20" i="13"/>
  <c r="N15" i="13"/>
  <c r="M13" i="14"/>
  <c r="M14" i="14" s="1"/>
  <c r="S23" i="13"/>
  <c r="S17" i="13"/>
  <c r="L21" i="13"/>
  <c r="N16" i="13"/>
  <c r="N22" i="13"/>
  <c r="M13" i="11"/>
  <c r="L172" i="11"/>
  <c r="J91" i="15"/>
  <c r="J95" i="15" s="1"/>
  <c r="J94" i="15"/>
  <c r="K91" i="15"/>
  <c r="O24" i="12"/>
  <c r="M24" i="12"/>
  <c r="I29" i="7" s="1"/>
  <c r="S18" i="13"/>
  <c r="L24" i="13"/>
  <c r="L31" i="7"/>
  <c r="B14" i="13"/>
  <c r="B15" i="13" s="1"/>
  <c r="B16" i="13" s="1"/>
  <c r="B17" i="13" s="1"/>
  <c r="B18" i="13" s="1"/>
  <c r="B19" i="13" s="1"/>
  <c r="B20" i="13" s="1"/>
  <c r="B21" i="13" s="1"/>
  <c r="G18" i="12"/>
  <c r="I18" i="12" s="1"/>
  <c r="G14" i="12"/>
  <c r="I14" i="12" s="1"/>
  <c r="F13" i="14"/>
  <c r="G13" i="14" s="1"/>
  <c r="I13" i="14" s="1"/>
  <c r="M172" i="11" l="1"/>
  <c r="N24" i="13"/>
  <c r="K95" i="15"/>
  <c r="J97" i="15"/>
  <c r="J24" i="13"/>
  <c r="I18" i="7" s="1"/>
  <c r="K14" i="14"/>
  <c r="I14" i="14"/>
  <c r="G14" i="14"/>
  <c r="F14" i="14"/>
  <c r="O16" i="14" l="1"/>
  <c r="M16" i="14"/>
  <c r="N25" i="13"/>
  <c r="L25" i="13"/>
  <c r="Q25" i="13"/>
  <c r="K24" i="12"/>
  <c r="I19" i="7" s="1"/>
  <c r="I21" i="7" s="1"/>
  <c r="D58" i="7"/>
  <c r="C58" i="7"/>
  <c r="O26" i="12" l="1"/>
  <c r="M26" i="12"/>
  <c r="G24" i="13"/>
  <c r="F24" i="13"/>
  <c r="I24" i="12"/>
  <c r="G24" i="12"/>
  <c r="F24" i="12"/>
  <c r="G172" i="11"/>
  <c r="L17" i="7" s="1"/>
  <c r="F172" i="11"/>
  <c r="I47" i="10"/>
  <c r="L18" i="7" s="1"/>
  <c r="G47" i="10"/>
  <c r="F47" i="10"/>
  <c r="I34" i="9"/>
  <c r="L19" i="7" s="1"/>
  <c r="G34" i="9"/>
  <c r="F34" i="9"/>
  <c r="L28" i="13" l="1"/>
  <c r="N28" i="13"/>
  <c r="J28" i="13"/>
  <c r="K18" i="7"/>
  <c r="J48" i="8" l="1"/>
  <c r="I48" i="8"/>
  <c r="H48" i="8"/>
  <c r="G48" i="8"/>
  <c r="F48" i="8"/>
  <c r="E48" i="8"/>
  <c r="D48" i="8"/>
  <c r="C48" i="8"/>
  <c r="K21" i="7"/>
  <c r="F21" i="7"/>
  <c r="E21" i="7"/>
  <c r="L21" i="7" l="1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21" i="7"/>
  <c r="I42" i="7" l="1"/>
  <c r="C62" i="7" s="1"/>
  <c r="I31" i="7"/>
  <c r="C61" i="7" s="1"/>
  <c r="M31" i="7" l="1"/>
  <c r="C60" i="7"/>
  <c r="M42" i="7"/>
</calcChain>
</file>

<file path=xl/sharedStrings.xml><?xml version="1.0" encoding="utf-8"?>
<sst xmlns="http://schemas.openxmlformats.org/spreadsheetml/2006/main" count="1954" uniqueCount="571">
  <si>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</si>
  <si>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</si>
  <si>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</si>
  <si>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</si>
  <si>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</si>
  <si>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</si>
  <si>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</si>
  <si>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</si>
  <si>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</si>
  <si>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</si>
  <si>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</si>
  <si>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</si>
  <si>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</si>
  <si>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</si>
  <si>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</si>
  <si>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</si>
  <si>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</si>
  <si>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</si>
  <si>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</si>
  <si>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</si>
  <si>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</si>
  <si>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</si>
  <si>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</si>
  <si>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</si>
  <si>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</si>
  <si>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</si>
  <si>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</si>
  <si>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</si>
  <si>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</si>
  <si>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</si>
  <si>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</si>
  <si>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</si>
  <si>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</si>
  <si>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</si>
  <si>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</si>
  <si>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</si>
  <si>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</si>
  <si>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</si>
  <si>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</si>
  <si>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</si>
  <si>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</si>
  <si>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</si>
  <si>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</si>
  <si>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</si>
  <si>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</si>
  <si>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</si>
  <si>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</si>
  <si>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</si>
  <si>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</si>
  <si>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</si>
  <si>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</si>
  <si>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</si>
  <si>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</si>
  <si>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</si>
  <si>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</si>
  <si>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</si>
  <si>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</si>
  <si>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</si>
  <si>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</si>
  <si>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</si>
  <si>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</si>
  <si>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</si>
  <si>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</si>
  <si>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</si>
  <si>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</si>
  <si>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</si>
  <si>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</si>
  <si>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</si>
  <si>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</si>
  <si>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</si>
  <si>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</si>
  <si>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</si>
  <si>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</si>
  <si>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</si>
  <si>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</si>
  <si>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</si>
  <si>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</si>
  <si>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</si>
  <si>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</si>
  <si>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</si>
  <si>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</si>
  <si>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</si>
  <si>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</si>
  <si>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</si>
  <si>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</si>
  <si>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</si>
  <si>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</si>
  <si>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</si>
  <si>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</si>
  <si>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</si>
  <si>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</si>
  <si>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</si>
  <si>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</si>
  <si>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</si>
  <si>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</si>
  <si>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</si>
  <si>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</si>
  <si>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</si>
  <si>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</si>
  <si>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</si>
  <si>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</si>
  <si>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</si>
  <si>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</si>
  <si>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</si>
  <si>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</si>
  <si>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</si>
  <si>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</si>
  <si>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</si>
  <si>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</si>
  <si>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</si>
  <si>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</si>
  <si>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</si>
  <si>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</si>
  <si>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</si>
  <si>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</si>
  <si>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</si>
  <si>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</si>
  <si>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</si>
  <si>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</si>
  <si>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</si>
  <si>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</si>
  <si>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</si>
  <si>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</si>
  <si>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</si>
  <si>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</si>
  <si>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</si>
  <si>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</si>
  <si>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</si>
  <si>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</si>
  <si>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</si>
  <si>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</si>
  <si>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</si>
  <si>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</si>
  <si>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</si>
  <si>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</si>
  <si>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</si>
  <si>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</si>
  <si>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</si>
  <si>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</si>
  <si>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</si>
  <si>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</si>
  <si>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</si>
  <si>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</si>
  <si>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</si>
  <si>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</si>
  <si>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</si>
  <si>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</si>
  <si>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</si>
  <si>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</si>
  <si>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</si>
  <si>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</si>
  <si>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</si>
  <si>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</si>
  <si>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</si>
  <si>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</si>
  <si>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</si>
  <si>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</si>
  <si>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</si>
  <si>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</si>
  <si>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</si>
  <si>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</si>
  <si>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</si>
  <si>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</si>
  <si>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</si>
  <si>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</si>
  <si>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</si>
  <si>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</si>
  <si>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</si>
  <si>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</si>
  <si>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</si>
  <si>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</si>
  <si>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</si>
  <si>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</si>
  <si>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</si>
  <si>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</si>
  <si>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</si>
  <si>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</si>
  <si>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</si>
  <si>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</si>
  <si>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</si>
  <si>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</si>
  <si>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</si>
  <si>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</si>
  <si>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</si>
  <si>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</si>
  <si>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</si>
  <si>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</si>
  <si>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</si>
  <si>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</si>
  <si>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</si>
  <si>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</si>
  <si>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</si>
  <si>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</si>
  <si>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</si>
  <si>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</si>
  <si>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</si>
  <si>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</si>
  <si>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</si>
  <si>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</si>
  <si>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</si>
  <si>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</si>
  <si>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</si>
  <si>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</si>
  <si>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</si>
  <si>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</si>
  <si>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</si>
  <si>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</si>
  <si>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</si>
  <si>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</si>
  <si>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</si>
  <si>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</si>
  <si>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</si>
  <si>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</si>
  <si>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</si>
  <si>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</si>
  <si>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</si>
  <si>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</si>
  <si>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</si>
  <si>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</si>
  <si>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</si>
  <si>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</si>
  <si>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</si>
  <si>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</si>
  <si>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</si>
  <si>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</si>
  <si>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</si>
  <si>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</si>
  <si>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</si>
  <si>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</si>
  <si>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</si>
  <si>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</si>
  <si>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</si>
  <si>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</si>
  <si>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</si>
  <si>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</si>
  <si>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</si>
  <si>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</si>
  <si>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</si>
  <si>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</si>
  <si>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</si>
  <si>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</si>
  <si>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</si>
  <si>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</si>
  <si>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</si>
  <si>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</si>
  <si>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</si>
  <si>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</si>
  <si>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</si>
  <si>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</si>
  <si>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</si>
  <si>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</si>
  <si>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</si>
  <si>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</si>
  <si>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</si>
  <si>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</si>
  <si>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</si>
  <si>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</si>
  <si>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</si>
  <si>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</si>
  <si>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</si>
  <si>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</si>
  <si>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</si>
  <si>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</si>
  <si>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</si>
  <si>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</si>
  <si>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</si>
  <si>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</si>
  <si>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</si>
  <si>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</si>
  <si>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</si>
  <si>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</si>
  <si>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</si>
  <si>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</si>
  <si>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</si>
  <si>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</si>
  <si>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</si>
  <si>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</si>
  <si>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</si>
  <si>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</si>
  <si>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</si>
  <si>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</si>
  <si>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</si>
  <si>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</si>
  <si>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</si>
  <si>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</si>
  <si>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</si>
  <si>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</si>
  <si>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</si>
  <si>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</si>
  <si>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</si>
  <si>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</si>
  <si>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</si>
  <si>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</si>
  <si>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</si>
  <si>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</si>
  <si>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</si>
  <si>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</si>
  <si>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</si>
  <si>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</si>
  <si>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</si>
  <si>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</si>
  <si>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</si>
  <si>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</si>
  <si>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</si>
  <si>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</si>
  <si>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</si>
  <si>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</si>
  <si>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</si>
  <si>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</si>
  <si>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</si>
  <si>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</si>
  <si>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</si>
  <si>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</si>
  <si>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</si>
  <si>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</si>
  <si>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</si>
  <si>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</si>
  <si>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</si>
  <si>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</si>
  <si>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</si>
  <si>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</si>
  <si>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</si>
  <si>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</si>
  <si>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</si>
  <si>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</si>
  <si>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</si>
  <si>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</si>
  <si>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</si>
  <si>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</si>
  <si>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</si>
  <si>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</si>
  <si>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</si>
  <si>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</si>
  <si>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</si>
  <si>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</si>
  <si>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</si>
  <si>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</si>
  <si>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</si>
  <si>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</si>
  <si>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</si>
  <si>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</si>
  <si>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</si>
  <si>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</si>
  <si>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</si>
  <si>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</si>
  <si>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</si>
  <si>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</si>
  <si>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</si>
  <si>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</si>
  <si>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</si>
  <si>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</si>
  <si>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</si>
  <si>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</si>
  <si>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</si>
  <si>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</si>
  <si>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</si>
  <si>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</si>
  <si>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</si>
  <si>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</si>
  <si>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</si>
  <si>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</si>
  <si>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</si>
  <si>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</si>
  <si>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</si>
  <si>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</si>
  <si>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</si>
  <si>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</si>
  <si>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</si>
  <si>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</si>
  <si>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</si>
  <si>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</si>
  <si>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</si>
  <si>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</si>
  <si>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</si>
  <si>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</si>
  <si>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</si>
  <si>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</si>
  <si>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</si>
  <si>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</si>
  <si>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</si>
  <si>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</si>
  <si>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</si>
  <si>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</si>
  <si>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</si>
  <si>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</si>
  <si>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</si>
  <si>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</si>
  <si>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</si>
  <si>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</si>
  <si>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</si>
  <si>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</si>
  <si>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</si>
  <si>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</si>
  <si>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</si>
  <si>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</si>
  <si>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</si>
  <si>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</si>
  <si>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</si>
  <si>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</si>
  <si>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</si>
  <si>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</si>
  <si>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</si>
  <si>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</si>
  <si>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</si>
  <si>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</si>
  <si>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</si>
  <si>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</si>
  <si>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</si>
  <si>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</si>
  <si>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</si>
  <si>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</si>
  <si>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</si>
  <si>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</si>
  <si>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</si>
  <si>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</si>
  <si>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</si>
  <si>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</si>
  <si>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</si>
  <si>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</si>
  <si>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</si>
  <si>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</si>
  <si>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</si>
  <si>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</si>
  <si>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</si>
  <si>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</si>
  <si>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</si>
  <si>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</si>
  <si>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</si>
  <si>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</si>
  <si>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</si>
  <si>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</si>
  <si>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</si>
  <si>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</si>
  <si>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</si>
  <si>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</si>
  <si>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</si>
  <si>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</si>
  <si>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</si>
  <si>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</si>
  <si>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</si>
  <si>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</si>
  <si>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</si>
  <si>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</si>
  <si>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</si>
  <si>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</si>
  <si>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</si>
  <si>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</si>
  <si>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</si>
  <si>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</si>
  <si>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</si>
  <si>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</si>
  <si>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</si>
  <si>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</si>
  <si>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</si>
  <si>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</si>
  <si>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</si>
  <si>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</si>
  <si>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</si>
  <si>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</si>
  <si>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</si>
  <si>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</si>
  <si>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</si>
  <si>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</si>
  <si>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</si>
  <si>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</si>
  <si>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</si>
  <si>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</si>
  <si>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</si>
  <si>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</si>
  <si>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</si>
  <si>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</si>
  <si>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</si>
  <si>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</si>
  <si>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</si>
  <si>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</si>
  <si>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</si>
  <si>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</si>
  <si>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</si>
  <si>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</si>
  <si>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</si>
  <si>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</si>
  <si>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</si>
  <si>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</si>
  <si>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</si>
  <si>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</si>
  <si>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</si>
  <si>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</si>
  <si>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</si>
  <si>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</si>
  <si>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</si>
  <si>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</si>
  <si>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</si>
  <si>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</si>
  <si>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</si>
  <si>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</si>
  <si>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</si>
  <si>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</si>
  <si>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</si>
  <si>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</si>
  <si>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</si>
  <si>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</si>
  <si>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</si>
  <si>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</si>
  <si>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</si>
  <si>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</si>
  <si>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</si>
  <si>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</si>
  <si>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</si>
  <si>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</si>
  <si>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</si>
  <si>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</si>
  <si>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</si>
  <si>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</si>
  <si>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</si>
  <si>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</si>
  <si>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</si>
  <si>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</si>
  <si>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</si>
  <si>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</si>
  <si>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</si>
  <si>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</si>
  <si>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</si>
  <si>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</si>
  <si>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</si>
  <si>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</si>
  <si>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</si>
  <si>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</si>
  <si>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</si>
  <si>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</si>
  <si>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</si>
  <si>
    <t>Notas:</t>
  </si>
  <si>
    <t>1_/</t>
  </si>
  <si>
    <t>3_/</t>
  </si>
  <si>
    <t>4_/</t>
  </si>
  <si>
    <t>1_/ Se refiere al Costo del Programa al Cierre del Programa 2026 e Inicio 2027</t>
  </si>
  <si>
    <t>2_/</t>
  </si>
  <si>
    <t>2_/ Arrendamiento de Cozumel 43, diferencial del incremento del 5.0.%</t>
  </si>
  <si>
    <t xml:space="preserve">3_/ Sustituciones incluidas en el Programa 2027 y costo estimado del incremento. </t>
  </si>
  <si>
    <t>4_/ Nuevos Arrendamientos y su Costo.</t>
  </si>
  <si>
    <t>5_/</t>
  </si>
  <si>
    <t>5_/ Cancelaciones previstas para el 2027, el presupuesto hasta su aplicación está considerado en Costo del Programa 2027.</t>
  </si>
  <si>
    <t>6_/</t>
  </si>
  <si>
    <t>6_/ Número de Arrendamiento para 2027 = Número de Arrendamiento al inicio de 2027 + Nuevos Arrendamientos</t>
  </si>
  <si>
    <r>
      <rPr>
        <b/>
        <sz val="11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El monto de reducción para Nivel Central de 30.0 mdp, no comunicado formalmente.</t>
    </r>
  </si>
  <si>
    <t>Km. 178 de la Carretera Central, Colonia Centro, C.P. 67865, San Rafael Galeana, Nuevo León</t>
  </si>
  <si>
    <t>Unidad de Medicina Familiar N°. 52</t>
  </si>
  <si>
    <t>SE INCLUYE 2027</t>
  </si>
  <si>
    <t>SE CONSIDERA PARA 2027</t>
  </si>
  <si>
    <t>Todos</t>
  </si>
  <si>
    <t>SE CAMBIA A RENOVACIÓN CON INCREMENTO</t>
  </si>
  <si>
    <t>Importe 2027
10%</t>
  </si>
  <si>
    <t>Importe 2027
5%</t>
  </si>
  <si>
    <t>Escenario 1</t>
  </si>
  <si>
    <t>Escenario 2</t>
  </si>
  <si>
    <t>Escenario 3</t>
  </si>
  <si>
    <t>Economías</t>
  </si>
  <si>
    <t>Diferencia 10% vs 5%</t>
  </si>
  <si>
    <t>Requerido 10%</t>
  </si>
  <si>
    <t>Requerido 5%</t>
  </si>
  <si>
    <t>Recurso por aplicar</t>
  </si>
  <si>
    <t>Importe 2027
5%
(9 meses)</t>
  </si>
  <si>
    <t>12 meses</t>
  </si>
  <si>
    <t>9 meses</t>
  </si>
  <si>
    <t>Disponibilidad Escenario 1</t>
  </si>
  <si>
    <t>Disponibilidad Escenario 2</t>
  </si>
  <si>
    <t>Disponibilidad Escenario 3</t>
  </si>
  <si>
    <t>Considerada</t>
  </si>
  <si>
    <t>Si</t>
  </si>
  <si>
    <t>Considerada Escenario 2</t>
  </si>
  <si>
    <t>No</t>
  </si>
  <si>
    <t>No Considerada Escenario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</si>
</sst>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282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5" applyFont="1" applyBorder="1" applyAlignment="1">
      <alignment horizontal="center" vertical="center"/>
    </xf>
    <xf numFmtId="0" fontId="20" fillId="0" borderId="1" xfId="5" applyFont="1" applyBorder="1" applyAlignment="1">
      <alignment vertical="center" wrapText="1"/>
    </xf>
    <xf numFmtId="0" fontId="20" fillId="0" borderId="1" xfId="5" applyFont="1" applyBorder="1" applyAlignment="1">
      <alignment horizontal="left" vertical="center" wrapText="1"/>
    </xf>
    <xf numFmtId="169" fontId="20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0" fillId="0" borderId="1" xfId="5" applyNumberFormat="1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0" fillId="0" borderId="20" xfId="5" applyFont="1" applyBorder="1" applyAlignment="1">
      <alignment horizontal="left" vertical="center" wrapText="1"/>
    </xf>
    <xf numFmtId="0" fontId="20" fillId="0" borderId="0" xfId="5" applyFont="1" applyAlignment="1">
      <alignment vertical="center" wrapText="1"/>
    </xf>
    <xf numFmtId="169" fontId="20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20" fillId="0" borderId="27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4" fontId="0" fillId="0" borderId="0" xfId="0" applyNumberFormat="1"/>
    <xf numFmtId="167" fontId="1" fillId="0" borderId="20" xfId="4" applyNumberFormat="1" applyFont="1" applyFill="1" applyBorder="1" applyAlignment="1">
      <alignment horizontal="center"/>
    </xf>
    <xf numFmtId="167" fontId="1" fillId="0" borderId="20" xfId="4" applyNumberFormat="1" applyFont="1" applyBorder="1" applyAlignment="1">
      <alignment horizontal="center"/>
    </xf>
    <xf numFmtId="44" fontId="1" fillId="0" borderId="22" xfId="3" applyFont="1" applyFill="1" applyBorder="1"/>
    <xf numFmtId="44" fontId="1" fillId="0" borderId="20" xfId="3" applyFont="1" applyFill="1" applyBorder="1"/>
    <xf numFmtId="44" fontId="1" fillId="0" borderId="20" xfId="3" applyFont="1" applyBorder="1"/>
    <xf numFmtId="167" fontId="22" fillId="0" borderId="22" xfId="4" applyNumberFormat="1" applyFont="1" applyFill="1" applyBorder="1" applyAlignment="1">
      <alignment horizontal="center"/>
    </xf>
    <xf numFmtId="0" fontId="2" fillId="0" borderId="0" xfId="2" applyFont="1"/>
    <xf numFmtId="167" fontId="2" fillId="0" borderId="20" xfId="4" applyNumberFormat="1" applyFont="1" applyFill="1" applyBorder="1" applyAlignment="1">
      <alignment horizontal="center"/>
    </xf>
    <xf numFmtId="44" fontId="0" fillId="0" borderId="0" xfId="1" applyFont="1"/>
    <xf numFmtId="0" fontId="16" fillId="2" borderId="1" xfId="5" applyFill="1" applyBorder="1" applyAlignment="1">
      <alignment horizontal="center" vertical="center"/>
    </xf>
    <xf numFmtId="0" fontId="20" fillId="2" borderId="1" xfId="5" applyFont="1" applyFill="1" applyBorder="1" applyAlignment="1">
      <alignment horizontal="center" vertical="center" wrapText="1"/>
    </xf>
    <xf numFmtId="0" fontId="20" fillId="2" borderId="20" xfId="5" applyFont="1" applyFill="1" applyBorder="1" applyAlignment="1">
      <alignment vertical="center" wrapText="1"/>
    </xf>
    <xf numFmtId="0" fontId="20" fillId="2" borderId="1" xfId="5" applyFont="1" applyFill="1" applyBorder="1" applyAlignment="1">
      <alignment horizontal="left" vertical="center" wrapText="1"/>
    </xf>
    <xf numFmtId="169" fontId="20" fillId="2" borderId="27" xfId="6" applyNumberFormat="1" applyFont="1" applyFill="1" applyBorder="1" applyAlignment="1" applyProtection="1">
      <alignment horizontal="center" vertical="center" wrapText="1"/>
      <protection locked="0"/>
    </xf>
    <xf numFmtId="4" fontId="20" fillId="2" borderId="1" xfId="5" applyNumberFormat="1" applyFont="1" applyFill="1" applyBorder="1" applyAlignment="1">
      <alignment horizontal="center" vertical="center" wrapText="1"/>
    </xf>
    <xf numFmtId="170" fontId="20" fillId="2" borderId="1" xfId="8" applyNumberFormat="1" applyFont="1" applyFill="1" applyBorder="1" applyAlignment="1" applyProtection="1">
      <alignment horizontal="left" vertical="center" wrapText="1"/>
      <protection locked="0"/>
    </xf>
    <xf numFmtId="1" fontId="20" fillId="2" borderId="27" xfId="8" applyNumberFormat="1" applyFont="1" applyFill="1" applyBorder="1" applyAlignment="1" applyProtection="1">
      <alignment horizontal="left" vertical="center" wrapText="1"/>
      <protection locked="0"/>
    </xf>
    <xf numFmtId="169" fontId="20" fillId="2" borderId="1" xfId="8" applyNumberFormat="1" applyFont="1" applyFill="1" applyBorder="1" applyAlignment="1" applyProtection="1">
      <alignment horizontal="center" vertical="center" wrapText="1"/>
      <protection locked="0"/>
    </xf>
    <xf numFmtId="4" fontId="20" fillId="2" borderId="20" xfId="6" applyNumberFormat="1" applyFont="1" applyFill="1" applyBorder="1" applyAlignment="1" applyProtection="1">
      <alignment horizontal="left" vertical="center" wrapText="1"/>
      <protection locked="0"/>
    </xf>
    <xf numFmtId="169" fontId="20" fillId="2" borderId="27" xfId="6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5" applyFont="1" applyFill="1" applyBorder="1" applyAlignment="1">
      <alignment vertical="center" wrapText="1"/>
    </xf>
    <xf numFmtId="0" fontId="9" fillId="2" borderId="1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 wrapText="1"/>
    </xf>
    <xf numFmtId="169" fontId="20" fillId="2" borderId="1" xfId="8" applyNumberFormat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wrapText="1"/>
    </xf>
    <xf numFmtId="9" fontId="20" fillId="2" borderId="27" xfId="7" applyFont="1" applyFill="1" applyBorder="1" applyAlignment="1" applyProtection="1">
      <alignment horizontal="center" vertical="center" wrapText="1"/>
      <protection locked="0"/>
    </xf>
    <xf numFmtId="0" fontId="9" fillId="2" borderId="27" xfId="5" applyFont="1" applyFill="1" applyBorder="1" applyAlignment="1">
      <alignment horizontal="center" vertical="center"/>
    </xf>
    <xf numFmtId="0" fontId="9" fillId="0" borderId="20" xfId="5" applyFont="1" applyBorder="1" applyAlignment="1">
      <alignment horizontal="left" vertical="center" wrapText="1"/>
    </xf>
    <xf numFmtId="0" fontId="16" fillId="6" borderId="1" xfId="5" applyFill="1" applyBorder="1" applyAlignment="1">
      <alignment horizontal="center" vertical="center" wrapText="1"/>
    </xf>
    <xf numFmtId="0" fontId="16" fillId="6" borderId="1" xfId="5" applyFill="1" applyBorder="1" applyAlignment="1">
      <alignment vertical="center" wrapText="1"/>
    </xf>
    <xf numFmtId="0" fontId="12" fillId="6" borderId="1" xfId="5" applyFont="1" applyFill="1" applyBorder="1" applyAlignment="1">
      <alignment horizontal="left" vertical="center" wrapText="1"/>
    </xf>
    <xf numFmtId="169" fontId="16" fillId="6" borderId="27" xfId="6" applyNumberFormat="1" applyFont="1" applyFill="1" applyBorder="1" applyAlignment="1" applyProtection="1">
      <alignment horizontal="center" vertical="center" wrapText="1"/>
      <protection locked="0"/>
    </xf>
    <xf numFmtId="4" fontId="16" fillId="6" borderId="1" xfId="5" applyNumberFormat="1" applyFill="1" applyBorder="1" applyAlignment="1">
      <alignment horizontal="center" vertical="center" wrapText="1"/>
    </xf>
    <xf numFmtId="0" fontId="20" fillId="2" borderId="26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/>
    </xf>
    <xf numFmtId="1" fontId="21" fillId="2" borderId="27" xfId="8" applyNumberFormat="1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20" fillId="7" borderId="1" xfId="5" applyFont="1" applyFill="1" applyBorder="1" applyAlignment="1">
      <alignment horizontal="center" vertical="center" wrapText="1"/>
    </xf>
    <xf numFmtId="0" fontId="20" fillId="7" borderId="20" xfId="5" applyFont="1" applyFill="1" applyBorder="1" applyAlignment="1">
      <alignment vertical="center" wrapText="1"/>
    </xf>
    <xf numFmtId="0" fontId="9" fillId="7" borderId="1" xfId="5" applyFont="1" applyFill="1" applyBorder="1" applyAlignment="1">
      <alignment horizontal="left" vertical="center" wrapText="1"/>
    </xf>
    <xf numFmtId="169" fontId="20" fillId="7" borderId="27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5" applyNumberFormat="1" applyFont="1" applyFill="1" applyBorder="1" applyAlignment="1">
      <alignment horizontal="center" vertical="center" wrapText="1"/>
    </xf>
    <xf numFmtId="169" fontId="20" fillId="2" borderId="1" xfId="6" applyNumberFormat="1" applyFont="1" applyFill="1" applyBorder="1" applyAlignment="1" applyProtection="1">
      <alignment horizontal="center" vertical="center" wrapText="1"/>
      <protection locked="0"/>
    </xf>
    <xf numFmtId="169" fontId="20" fillId="2" borderId="1" xfId="9" applyNumberFormat="1" applyFont="1" applyFill="1" applyBorder="1" applyAlignment="1" applyProtection="1">
      <alignment horizontal="center" vertical="center" wrapText="1"/>
      <protection locked="0"/>
    </xf>
    <xf numFmtId="169" fontId="20" fillId="2" borderId="28" xfId="6" applyNumberFormat="1" applyFont="1" applyFill="1" applyBorder="1" applyAlignment="1" applyProtection="1">
      <alignment horizontal="center" vertical="center" wrapText="1"/>
      <protection locked="0"/>
    </xf>
    <xf numFmtId="169" fontId="20" fillId="2" borderId="27" xfId="8" applyNumberFormat="1" applyFont="1" applyFill="1" applyBorder="1" applyAlignment="1">
      <alignment horizontal="center" vertical="center" wrapText="1"/>
    </xf>
    <xf numFmtId="0" fontId="16" fillId="2" borderId="25" xfId="5" applyFill="1" applyBorder="1" applyAlignment="1">
      <alignment horizontal="center" vertical="center"/>
    </xf>
    <xf numFmtId="0" fontId="24" fillId="0" borderId="0" xfId="0" applyFont="1"/>
    <xf numFmtId="169" fontId="0" fillId="0" borderId="0" xfId="0" applyNumberFormat="1" applyAlignment="1">
      <alignment wrapText="1"/>
    </xf>
    <xf numFmtId="0" fontId="4" fillId="0" borderId="0" xfId="2" applyFont="1" applyAlignment="1">
      <alignment horizontal="center"/>
    </xf>
    <xf numFmtId="44" fontId="2" fillId="0" borderId="0" xfId="3" applyFont="1" applyAlignment="1">
      <alignment horizontal="right"/>
    </xf>
    <xf numFmtId="169" fontId="20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17" fillId="8" borderId="1" xfId="5" applyFont="1" applyFill="1" applyBorder="1" applyAlignment="1">
      <alignment horizontal="center" vertical="center" wrapText="1"/>
    </xf>
    <xf numFmtId="3" fontId="20" fillId="8" borderId="27" xfId="5" applyNumberFormat="1" applyFont="1" applyFill="1" applyBorder="1" applyAlignment="1">
      <alignment horizontal="center" vertical="center" wrapText="1"/>
    </xf>
    <xf numFmtId="169" fontId="20" fillId="8" borderId="27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27" xfId="5" applyNumberFormat="1" applyFont="1" applyFill="1" applyBorder="1" applyAlignment="1">
      <alignment horizontal="center" vertical="center" wrapText="1"/>
    </xf>
    <xf numFmtId="0" fontId="0" fillId="8" borderId="0" xfId="0" applyFill="1"/>
    <xf numFmtId="169" fontId="0" fillId="8" borderId="0" xfId="0" applyNumberFormat="1" applyFill="1"/>
    <xf numFmtId="0" fontId="17" fillId="9" borderId="1" xfId="5" applyFont="1" applyFill="1" applyBorder="1" applyAlignment="1">
      <alignment horizontal="center" vertical="center" wrapText="1"/>
    </xf>
    <xf numFmtId="3" fontId="20" fillId="9" borderId="27" xfId="5" applyNumberFormat="1" applyFont="1" applyFill="1" applyBorder="1" applyAlignment="1">
      <alignment horizontal="center" vertical="center" wrapText="1"/>
    </xf>
    <xf numFmtId="169" fontId="20" fillId="9" borderId="27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27" xfId="5" applyNumberFormat="1" applyFont="1" applyFill="1" applyBorder="1" applyAlignment="1">
      <alignment horizontal="center" vertical="center" wrapText="1"/>
    </xf>
    <xf numFmtId="0" fontId="0" fillId="9" borderId="0" xfId="0" applyFill="1"/>
    <xf numFmtId="169" fontId="0" fillId="9" borderId="0" xfId="0" applyNumberFormat="1" applyFill="1"/>
    <xf numFmtId="0" fontId="17" fillId="10" borderId="1" xfId="5" applyFont="1" applyFill="1" applyBorder="1" applyAlignment="1">
      <alignment horizontal="center" vertical="center" wrapText="1"/>
    </xf>
    <xf numFmtId="3" fontId="20" fillId="10" borderId="27" xfId="5" applyNumberFormat="1" applyFont="1" applyFill="1" applyBorder="1" applyAlignment="1">
      <alignment horizontal="center" vertical="center" wrapText="1"/>
    </xf>
    <xf numFmtId="169" fontId="20" fillId="10" borderId="27" xfId="6" applyNumberFormat="1" applyFont="1" applyFill="1" applyBorder="1" applyAlignment="1" applyProtection="1">
      <alignment horizontal="center" vertical="center" wrapText="1"/>
      <protection locked="0"/>
    </xf>
    <xf numFmtId="4" fontId="20" fillId="10" borderId="27" xfId="5" applyNumberFormat="1" applyFont="1" applyFill="1" applyBorder="1" applyAlignment="1">
      <alignment horizontal="center" vertical="center" wrapText="1"/>
    </xf>
    <xf numFmtId="0" fontId="0" fillId="10" borderId="0" xfId="0" applyFill="1"/>
    <xf numFmtId="169" fontId="0" fillId="10" borderId="0" xfId="0" applyNumberFormat="1" applyFill="1"/>
    <xf numFmtId="0" fontId="17" fillId="2" borderId="1" xfId="5" applyFont="1" applyFill="1" applyBorder="1" applyAlignment="1">
      <alignment horizontal="center" vertical="center" wrapText="1"/>
    </xf>
    <xf numFmtId="3" fontId="20" fillId="2" borderId="27" xfId="6" applyNumberFormat="1" applyFont="1" applyFill="1" applyBorder="1" applyAlignment="1" applyProtection="1">
      <alignment horizontal="center" vertical="center" wrapText="1"/>
      <protection locked="0"/>
    </xf>
    <xf numFmtId="3" fontId="20" fillId="9" borderId="27" xfId="6" applyNumberFormat="1" applyFont="1" applyFill="1" applyBorder="1" applyAlignment="1" applyProtection="1">
      <alignment horizontal="center" vertical="center" wrapText="1"/>
      <protection locked="0"/>
    </xf>
    <xf numFmtId="169" fontId="20" fillId="9" borderId="1" xfId="6" applyNumberFormat="1" applyFont="1" applyFill="1" applyBorder="1" applyAlignment="1" applyProtection="1">
      <alignment horizontal="center" vertical="center" wrapText="1"/>
      <protection locked="0"/>
    </xf>
    <xf numFmtId="3" fontId="20" fillId="10" borderId="27" xfId="6" applyNumberFormat="1" applyFont="1" applyFill="1" applyBorder="1" applyAlignment="1" applyProtection="1">
      <alignment horizontal="center" vertical="center" wrapText="1"/>
      <protection locked="0"/>
    </xf>
    <xf numFmtId="169" fontId="20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4" fillId="2" borderId="20" xfId="4" applyNumberFormat="1" applyFont="1" applyFill="1" applyBorder="1"/>
    <xf numFmtId="167" fontId="23" fillId="2" borderId="22" xfId="4" applyNumberFormat="1" applyFont="1" applyFill="1" applyBorder="1"/>
    <xf numFmtId="44" fontId="14" fillId="2" borderId="1" xfId="3" applyFont="1" applyFill="1" applyBorder="1"/>
    <xf numFmtId="167" fontId="14" fillId="9" borderId="20" xfId="4" applyNumberFormat="1" applyFont="1" applyFill="1" applyBorder="1"/>
    <xf numFmtId="167" fontId="23" fillId="9" borderId="22" xfId="4" applyNumberFormat="1" applyFont="1" applyFill="1" applyBorder="1"/>
    <xf numFmtId="44" fontId="14" fillId="9" borderId="1" xfId="3" applyFont="1" applyFill="1" applyBorder="1"/>
    <xf numFmtId="0" fontId="14" fillId="2" borderId="1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/>
    </xf>
    <xf numFmtId="44" fontId="14" fillId="2" borderId="22" xfId="3" applyFont="1" applyFill="1" applyBorder="1"/>
    <xf numFmtId="44" fontId="14" fillId="2" borderId="20" xfId="3" applyFont="1" applyFill="1" applyBorder="1"/>
    <xf numFmtId="44" fontId="14" fillId="9" borderId="22" xfId="3" applyFont="1" applyFill="1" applyBorder="1"/>
    <xf numFmtId="44" fontId="14" fillId="9" borderId="20" xfId="3" applyFont="1" applyFill="1" applyBorder="1"/>
    <xf numFmtId="0" fontId="14" fillId="10" borderId="1" xfId="2" applyFont="1" applyFill="1" applyBorder="1" applyAlignment="1">
      <alignment horizontal="center" vertical="center" wrapText="1"/>
    </xf>
    <xf numFmtId="0" fontId="14" fillId="10" borderId="1" xfId="2" applyFont="1" applyFill="1" applyBorder="1" applyAlignment="1">
      <alignment horizontal="center" vertical="center"/>
    </xf>
    <xf numFmtId="167" fontId="14" fillId="10" borderId="20" xfId="4" applyNumberFormat="1" applyFont="1" applyFill="1" applyBorder="1"/>
    <xf numFmtId="167" fontId="23" fillId="10" borderId="22" xfId="4" applyNumberFormat="1" applyFont="1" applyFill="1" applyBorder="1"/>
    <xf numFmtId="44" fontId="14" fillId="10" borderId="20" xfId="3" applyFont="1" applyFill="1" applyBorder="1"/>
    <xf numFmtId="44" fontId="14" fillId="10" borderId="22" xfId="3" applyFont="1" applyFill="1" applyBorder="1"/>
    <xf numFmtId="167" fontId="14" fillId="10" borderId="1" xfId="4" applyNumberFormat="1" applyFont="1" applyFill="1" applyBorder="1"/>
    <xf numFmtId="44" fontId="14" fillId="10" borderId="1" xfId="3" applyFont="1" applyFill="1" applyBorder="1"/>
    <xf numFmtId="167" fontId="14" fillId="2" borderId="1" xfId="4" applyNumberFormat="1" applyFont="1" applyFill="1" applyBorder="1"/>
    <xf numFmtId="0" fontId="14" fillId="9" borderId="1" xfId="2" applyFont="1" applyFill="1" applyBorder="1" applyAlignment="1">
      <alignment horizontal="center" vertical="center" wrapText="1"/>
    </xf>
    <xf numFmtId="0" fontId="14" fillId="9" borderId="1" xfId="2" applyFont="1" applyFill="1" applyBorder="1" applyAlignment="1">
      <alignment horizontal="center" vertical="center"/>
    </xf>
    <xf numFmtId="167" fontId="14" fillId="9" borderId="1" xfId="4" applyNumberFormat="1" applyFont="1" applyFill="1" applyBorder="1"/>
    <xf numFmtId="0" fontId="25" fillId="4" borderId="29" xfId="0" applyFont="1" applyFill="1" applyBorder="1"/>
    <xf numFmtId="0" fontId="25" fillId="4" borderId="30" xfId="0" applyFont="1" applyFill="1" applyBorder="1"/>
    <xf numFmtId="169" fontId="25" fillId="4" borderId="30" xfId="0" applyNumberFormat="1" applyFont="1" applyFill="1" applyBorder="1"/>
    <xf numFmtId="169" fontId="25" fillId="4" borderId="31" xfId="0" applyNumberFormat="1" applyFont="1" applyFill="1" applyBorder="1"/>
    <xf numFmtId="0" fontId="14" fillId="9" borderId="1" xfId="2" applyFont="1" applyFill="1" applyBorder="1" applyAlignment="1">
      <alignment horizontal="left" indent="1"/>
    </xf>
    <xf numFmtId="0" fontId="14" fillId="10" borderId="1" xfId="2" applyFont="1" applyFill="1" applyBorder="1" applyAlignment="1">
      <alignment horizontal="left" indent="1"/>
    </xf>
    <xf numFmtId="1" fontId="20" fillId="2" borderId="1" xfId="8" applyNumberFormat="1" applyFont="1" applyFill="1" applyBorder="1" applyAlignment="1" applyProtection="1">
      <alignment horizontal="left" vertical="center" wrapText="1"/>
      <protection locked="0"/>
    </xf>
    <xf numFmtId="169" fontId="0" fillId="0" borderId="1" xfId="0" applyNumberFormat="1" applyBorder="1"/>
    <xf numFmtId="0" fontId="9" fillId="0" borderId="0" xfId="5" applyFont="1" applyAlignment="1">
      <alignment horizontal="left" vertical="center" wrapText="1"/>
    </xf>
    <xf numFmtId="4" fontId="20" fillId="0" borderId="0" xfId="5" applyNumberFormat="1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44" fontId="26" fillId="0" borderId="0" xfId="3" applyFont="1"/>
    <xf numFmtId="0" fontId="4" fillId="0" borderId="0" xfId="2" applyFont="1" applyAlignment="1">
      <alignment horizontal="center"/>
    </xf>
    <xf numFmtId="169" fontId="20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/>
    </xf>
    <xf numFmtId="0" fontId="14" fillId="2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 wrapText="1"/>
    </xf>
    <xf numFmtId="0" fontId="14" fillId="2" borderId="22" xfId="2" applyFont="1" applyFill="1" applyBorder="1" applyAlignment="1">
      <alignment horizontal="center" vertical="center" wrapText="1"/>
    </xf>
    <xf numFmtId="0" fontId="14" fillId="2" borderId="21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/>
    </xf>
    <xf numFmtId="0" fontId="14" fillId="9" borderId="22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4" fillId="10" borderId="20" xfId="2" applyFont="1" applyFill="1" applyBorder="1" applyAlignment="1">
      <alignment horizontal="center" vertical="center"/>
    </xf>
    <xf numFmtId="0" fontId="14" fillId="10" borderId="21" xfId="2" applyFont="1" applyFill="1" applyBorder="1" applyAlignment="1">
      <alignment horizontal="center" vertical="center"/>
    </xf>
    <xf numFmtId="0" fontId="14" fillId="10" borderId="22" xfId="2" applyFont="1" applyFill="1" applyBorder="1" applyAlignment="1">
      <alignment horizontal="center" vertical="center"/>
    </xf>
    <xf numFmtId="0" fontId="14" fillId="10" borderId="20" xfId="2" applyFont="1" applyFill="1" applyBorder="1" applyAlignment="1">
      <alignment horizontal="center" vertical="center" wrapText="1"/>
    </xf>
    <xf numFmtId="0" fontId="14" fillId="10" borderId="22" xfId="2" applyFont="1" applyFill="1" applyBorder="1" applyAlignment="1">
      <alignment horizontal="center" vertical="center" wrapText="1"/>
    </xf>
    <xf numFmtId="0" fontId="14" fillId="9" borderId="26" xfId="2" applyFont="1" applyFill="1" applyBorder="1" applyAlignment="1">
      <alignment horizontal="center" vertical="center"/>
    </xf>
    <xf numFmtId="0" fontId="14" fillId="9" borderId="27" xfId="2" applyFont="1" applyFill="1" applyBorder="1" applyAlignment="1">
      <alignment horizontal="center" vertical="center"/>
    </xf>
    <xf numFmtId="0" fontId="14" fillId="10" borderId="26" xfId="2" applyFont="1" applyFill="1" applyBorder="1" applyAlignment="1">
      <alignment horizontal="center" vertical="center"/>
    </xf>
    <xf numFmtId="0" fontId="14" fillId="10" borderId="27" xfId="2" applyFont="1" applyFill="1" applyBorder="1" applyAlignment="1">
      <alignment horizontal="center" vertical="center"/>
    </xf>
    <xf numFmtId="0" fontId="14" fillId="9" borderId="21" xfId="2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/>
    </xf>
    <xf numFmtId="0" fontId="25" fillId="2" borderId="22" xfId="0" applyFont="1" applyFill="1" applyBorder="1" applyAlignment="1">
      <alignment horizontal="center"/>
    </xf>
    <xf numFmtId="0" fontId="25" fillId="9" borderId="20" xfId="0" applyFont="1" applyFill="1" applyBorder="1" applyAlignment="1">
      <alignment horizontal="center"/>
    </xf>
    <xf numFmtId="0" fontId="25" fillId="9" borderId="22" xfId="0" applyFont="1" applyFill="1" applyBorder="1" applyAlignment="1">
      <alignment horizontal="center"/>
    </xf>
    <xf numFmtId="0" fontId="25" fillId="10" borderId="20" xfId="0" applyFont="1" applyFill="1" applyBorder="1" applyAlignment="1">
      <alignment horizontal="center"/>
    </xf>
    <xf numFmtId="0" fontId="25" fillId="10" borderId="22" xfId="0" applyFont="1" applyFill="1" applyBorder="1" applyAlignment="1">
      <alignment horizontal="center"/>
    </xf>
    <xf numFmtId="0" fontId="25" fillId="8" borderId="20" xfId="0" applyFont="1" applyFill="1" applyBorder="1" applyAlignment="1">
      <alignment horizontal="center"/>
    </xf>
    <xf numFmtId="0" fontId="25" fillId="8" borderId="2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4" fillId="4" borderId="25" xfId="2" applyFont="1" applyFill="1" applyBorder="1" applyAlignment="1">
      <alignment horizontal="center" vertical="center"/>
    </xf>
    <xf numFmtId="44" fontId="4" fillId="0" borderId="0" xfId="2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7" fillId="0" borderId="0" xfId="5" applyFont="1" applyFill="1" applyBorder="1" applyAlignment="1">
      <alignment vertical="center"/>
    </xf>
    <xf numFmtId="44" fontId="17" fillId="0" borderId="0" xfId="1" applyFont="1" applyFill="1" applyBorder="1" applyAlignment="1">
      <alignment vertical="center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662608</xdr:colOff>
      <xdr:row>0</xdr:row>
      <xdr:rowOff>162307</xdr:rowOff>
    </xdr:from>
    <xdr:to>
      <xdr:col>11</xdr:col>
      <xdr:colOff>1326460</xdr:colOff>
      <xdr:row>5</xdr:row>
      <xdr:rowOff>4401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0130" y="162307"/>
          <a:ext cx="663852" cy="75318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408746</xdr:colOff>
      <xdr:row>1</xdr:row>
      <xdr:rowOff>98413</xdr:rowOff>
    </xdr:from>
    <xdr:to>
      <xdr:col>1</xdr:col>
      <xdr:colOff>2203174</xdr:colOff>
      <xdr:row>4</xdr:row>
      <xdr:rowOff>111788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33" y="280630"/>
          <a:ext cx="1794428" cy="56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1354666</xdr:colOff>
      <xdr:row>2</xdr:row>
      <xdr:rowOff>91770</xdr:rowOff>
    </xdr:from>
    <xdr:to>
      <xdr:col>15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535210</xdr:colOff>
      <xdr:row>1</xdr:row>
      <xdr:rowOff>39271</xdr:rowOff>
    </xdr:from>
    <xdr:to>
      <xdr:col>14</xdr:col>
      <xdr:colOff>1231333</xdr:colOff>
      <xdr:row>5</xdr:row>
      <xdr:rowOff>8924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87275" y="225630"/>
          <a:ext cx="696123" cy="715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751416</xdr:colOff>
      <xdr:row>1</xdr:row>
      <xdr:rowOff>38854</xdr:rowOff>
    </xdr:from>
    <xdr:to>
      <xdr:col>9</xdr:col>
      <xdr:colOff>738330</xdr:colOff>
      <xdr:row>6</xdr:row>
      <xdr:rowOff>42334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99333" y="229354"/>
          <a:ext cx="907664" cy="955980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918482</xdr:colOff>
      <xdr:row>1</xdr:row>
      <xdr:rowOff>149412</xdr:rowOff>
    </xdr:from>
    <xdr:to>
      <xdr:col>8</xdr:col>
      <xdr:colOff>696750</xdr:colOff>
      <xdr:row>8</xdr:row>
      <xdr:rowOff>17009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FEA18F-8074-437C-8AED-F48028C3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87768" y="336510"/>
          <a:ext cx="943379" cy="1177285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E6C3E265-C9B8-4C42-B71E-D553DC81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71"/>
  <sheetViews>
    <sheetView tabSelected="1" topLeftCell="A7" zoomScale="115" zoomScaleNormal="115" workbookViewId="0">
      <selection activeCell="I18" sqref="I18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31.140625" style="13" customWidth="1"/>
    <col min="7" max="7" width="18.140625" style="13" customWidth="1"/>
    <col min="8" max="8" width="3.140625" style="13" customWidth="1"/>
    <col min="9" max="9" width="25.7109375" style="13" customWidth="1"/>
    <col min="10" max="10" width="3.140625" style="13" customWidth="1"/>
    <col min="11" max="11" width="20" style="13" bestFit="1" customWidth="1"/>
    <col min="12" max="12" width="25.7109375" style="13" customWidth="1"/>
    <col min="13" max="13" width="18" style="13" bestFit="1" customWidth="1"/>
    <col min="14" max="14" width="17.28515625" style="15" customWidth="1"/>
    <col min="15" max="16384" width="11.5703125" style="15"/>
  </cols>
  <sheetData>
    <row r="2" spans="2:12">
      <c r="B2" s="220" t="s">
        <v>3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3" spans="2:12">
      <c r="B3" s="220" t="s">
        <v>0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</row>
    <row r="4" spans="2:12">
      <c r="B4" s="220" t="s">
        <v>4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</row>
    <row r="5" spans="2:12">
      <c r="B5" s="220" t="s">
        <v>1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</row>
    <row r="6" spans="2:12">
      <c r="B6" s="220" t="s">
        <v>70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</row>
    <row r="7" spans="2:12">
      <c r="B7" s="16"/>
      <c r="C7" s="16"/>
      <c r="D7" s="16"/>
    </row>
    <row r="8" spans="2:12" ht="15.75">
      <c r="B8" s="218" t="s">
        <v>125</v>
      </c>
      <c r="C8" s="218"/>
      <c r="D8" s="218"/>
      <c r="E8" s="218"/>
      <c r="F8" s="218"/>
      <c r="G8" s="218"/>
      <c r="H8" s="218"/>
      <c r="I8" s="218"/>
      <c r="J8" s="218"/>
      <c r="K8" s="218"/>
      <c r="L8" s="218"/>
    </row>
    <row r="9" spans="2:12" ht="15.75"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</row>
    <row r="10" spans="2:12" ht="15.75"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</row>
    <row r="11" spans="2:12" ht="15.75"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</row>
    <row r="12" spans="2:12" ht="15.75">
      <c r="B12" s="155"/>
      <c r="C12" s="155"/>
      <c r="D12" s="155"/>
      <c r="E12" s="155"/>
      <c r="F12" s="155"/>
      <c r="G12" s="155"/>
      <c r="H12" s="155"/>
      <c r="I12" s="155"/>
      <c r="J12" s="155"/>
      <c r="K12" s="277"/>
      <c r="L12" s="155"/>
    </row>
    <row r="13" spans="2:12" ht="15.75">
      <c r="B13" s="218"/>
      <c r="C13" s="218"/>
      <c r="D13" s="218"/>
      <c r="E13" s="218"/>
      <c r="G13" s="15"/>
      <c r="I13" s="156" t="s">
        <v>552</v>
      </c>
      <c r="L13" s="41"/>
    </row>
    <row r="14" spans="2:12" ht="18" customHeight="1">
      <c r="B14" s="221" t="s">
        <v>77</v>
      </c>
      <c r="C14" s="223" t="s">
        <v>528</v>
      </c>
      <c r="D14" s="224"/>
      <c r="E14" s="223" t="s">
        <v>75</v>
      </c>
      <c r="F14" s="224"/>
      <c r="G14" s="225" t="s">
        <v>83</v>
      </c>
      <c r="H14" s="229"/>
      <c r="I14" s="229"/>
      <c r="J14" s="226"/>
      <c r="K14" s="225" t="s">
        <v>86</v>
      </c>
      <c r="L14" s="226"/>
    </row>
    <row r="15" spans="2:12" ht="30">
      <c r="B15" s="222"/>
      <c r="C15" s="44" t="s">
        <v>529</v>
      </c>
      <c r="D15" s="45" t="s">
        <v>72</v>
      </c>
      <c r="E15" s="44" t="s">
        <v>85</v>
      </c>
      <c r="F15" s="45" t="s">
        <v>72</v>
      </c>
      <c r="G15" s="227" t="s">
        <v>85</v>
      </c>
      <c r="H15" s="228"/>
      <c r="I15" s="225" t="s">
        <v>72</v>
      </c>
      <c r="J15" s="226"/>
      <c r="K15" s="188" t="s">
        <v>85</v>
      </c>
      <c r="L15" s="189" t="s">
        <v>72</v>
      </c>
    </row>
    <row r="16" spans="2:12" s="13" customFormat="1" ht="18" customHeight="1">
      <c r="B16" s="40" t="s">
        <v>78</v>
      </c>
      <c r="C16" s="42">
        <v>233</v>
      </c>
      <c r="D16" s="36">
        <v>374230550.81</v>
      </c>
      <c r="E16" s="42">
        <v>50</v>
      </c>
      <c r="F16" s="36">
        <v>194144539</v>
      </c>
      <c r="G16" s="106">
        <v>242</v>
      </c>
      <c r="H16" s="111" t="s">
        <v>531</v>
      </c>
      <c r="I16" s="109">
        <f>+I47-'Ren con Incremento'!G14</f>
        <v>494677073.51359999</v>
      </c>
      <c r="J16" s="111" t="s">
        <v>531</v>
      </c>
      <c r="K16" s="42">
        <v>0</v>
      </c>
      <c r="L16" s="36">
        <v>0</v>
      </c>
    </row>
    <row r="17" spans="2:15" s="13" customFormat="1" ht="18" customHeight="1">
      <c r="B17" s="40" t="s">
        <v>79</v>
      </c>
      <c r="C17" s="43">
        <v>26</v>
      </c>
      <c r="D17" s="14">
        <v>146643322.72999999</v>
      </c>
      <c r="E17" s="43">
        <v>157</v>
      </c>
      <c r="F17" s="14">
        <v>321299181</v>
      </c>
      <c r="G17" s="107">
        <v>1</v>
      </c>
      <c r="H17" s="111" t="s">
        <v>535</v>
      </c>
      <c r="I17" s="110">
        <f>+'Ren con Incremento'!I14</f>
        <v>20824064.44272</v>
      </c>
      <c r="J17" s="111" t="s">
        <v>535</v>
      </c>
      <c r="K17" s="43">
        <v>157</v>
      </c>
      <c r="L17" s="14">
        <f>+'Renvcon Increm_No_Consideradas'!I172-'Renvcon Increm_No_Consideradas'!G172</f>
        <v>29392756.481599927</v>
      </c>
    </row>
    <row r="18" spans="2:15" s="13" customFormat="1" ht="18" customHeight="1">
      <c r="B18" s="40" t="s">
        <v>80</v>
      </c>
      <c r="C18" s="42">
        <v>2</v>
      </c>
      <c r="D18" s="36">
        <v>3062400</v>
      </c>
      <c r="E18" s="42">
        <v>47</v>
      </c>
      <c r="F18" s="36">
        <v>45057070</v>
      </c>
      <c r="G18" s="106">
        <v>13</v>
      </c>
      <c r="H18" s="111" t="s">
        <v>532</v>
      </c>
      <c r="I18" s="109">
        <f>+Sustituciones_Incluidos!J24</f>
        <v>15385978.266666666</v>
      </c>
      <c r="J18" s="111" t="s">
        <v>532</v>
      </c>
      <c r="K18" s="42">
        <f>+E18-G18</f>
        <v>34</v>
      </c>
      <c r="L18" s="36">
        <f>+Sustituciones_No_Considerados!I47-Sustituciones_No_Considerados!G47</f>
        <v>4205302.0240000114</v>
      </c>
    </row>
    <row r="19" spans="2:15" s="13" customFormat="1" ht="18" customHeight="1">
      <c r="B19" s="40" t="s">
        <v>81</v>
      </c>
      <c r="C19" s="42"/>
      <c r="D19" s="36"/>
      <c r="E19" s="42">
        <v>32</v>
      </c>
      <c r="F19" s="36">
        <v>151457042.33759999</v>
      </c>
      <c r="G19" s="106">
        <v>11</v>
      </c>
      <c r="H19" s="111" t="s">
        <v>533</v>
      </c>
      <c r="I19" s="109">
        <f>+Nuevos_Incluidos!K24</f>
        <v>54033526.038399994</v>
      </c>
      <c r="J19" s="111" t="s">
        <v>533</v>
      </c>
      <c r="K19" s="42">
        <v>21</v>
      </c>
      <c r="L19" s="36">
        <f>+Nuevos_No_Considerados!I34</f>
        <v>95260016.083199993</v>
      </c>
      <c r="N19" s="54"/>
      <c r="O19" s="54"/>
    </row>
    <row r="20" spans="2:15" s="13" customFormat="1" ht="18" customHeight="1">
      <c r="B20" s="40" t="s">
        <v>82</v>
      </c>
      <c r="C20" s="42">
        <v>10</v>
      </c>
      <c r="D20" s="36">
        <v>1675225.2</v>
      </c>
      <c r="E20" s="42">
        <v>7</v>
      </c>
      <c r="F20" s="36">
        <v>752193</v>
      </c>
      <c r="G20" s="106">
        <v>7</v>
      </c>
      <c r="H20" s="111" t="s">
        <v>539</v>
      </c>
      <c r="I20" s="109"/>
      <c r="J20" s="108"/>
      <c r="K20" s="42"/>
      <c r="L20" s="36"/>
    </row>
    <row r="21" spans="2:15" s="13" customFormat="1" ht="18" customHeight="1">
      <c r="B21" s="46" t="s">
        <v>68</v>
      </c>
      <c r="C21" s="47">
        <f>SUM(C16:C19)</f>
        <v>261</v>
      </c>
      <c r="D21" s="48">
        <f t="shared" ref="D21:L21" si="0">SUM(D16:D20)</f>
        <v>525611498.73999995</v>
      </c>
      <c r="E21" s="47">
        <f t="shared" si="0"/>
        <v>293</v>
      </c>
      <c r="F21" s="48">
        <f t="shared" si="0"/>
        <v>712710025.33759999</v>
      </c>
      <c r="G21" s="182">
        <f>+G16+G17+G18+G19+G20</f>
        <v>274</v>
      </c>
      <c r="H21" s="183" t="s">
        <v>541</v>
      </c>
      <c r="I21" s="191">
        <f t="shared" si="0"/>
        <v>584920642.26138663</v>
      </c>
      <c r="J21" s="190"/>
      <c r="K21" s="202">
        <f t="shared" si="0"/>
        <v>212</v>
      </c>
      <c r="L21" s="184">
        <f t="shared" si="0"/>
        <v>128858074.58879992</v>
      </c>
      <c r="M21" s="217"/>
    </row>
    <row r="22" spans="2:15" ht="18" customHeight="1"/>
    <row r="23" spans="2:15" ht="18" customHeight="1">
      <c r="I23" s="156" t="s">
        <v>553</v>
      </c>
    </row>
    <row r="24" spans="2:15" ht="18" customHeight="1">
      <c r="F24" s="239" t="s">
        <v>77</v>
      </c>
      <c r="G24" s="230" t="s">
        <v>83</v>
      </c>
      <c r="H24" s="243"/>
      <c r="I24" s="243"/>
      <c r="J24" s="231"/>
      <c r="K24" s="230" t="s">
        <v>86</v>
      </c>
      <c r="L24" s="231"/>
    </row>
    <row r="25" spans="2:15" ht="30">
      <c r="F25" s="240"/>
      <c r="G25" s="232" t="s">
        <v>85</v>
      </c>
      <c r="H25" s="233"/>
      <c r="I25" s="230" t="s">
        <v>72</v>
      </c>
      <c r="J25" s="231"/>
      <c r="K25" s="203" t="s">
        <v>85</v>
      </c>
      <c r="L25" s="204" t="s">
        <v>72</v>
      </c>
      <c r="M25" s="93"/>
    </row>
    <row r="26" spans="2:15" ht="18" customHeight="1">
      <c r="E26" s="101"/>
      <c r="F26" s="40" t="s">
        <v>78</v>
      </c>
      <c r="G26" s="106">
        <v>164</v>
      </c>
      <c r="H26" s="111" t="s">
        <v>531</v>
      </c>
      <c r="I26" s="110">
        <f>+'Renvcon Increm_No_Consideradas'!M178+Sustituciones_No_Considerados!G47</f>
        <v>122267053.4208</v>
      </c>
      <c r="J26" s="111" t="s">
        <v>531</v>
      </c>
      <c r="K26" s="42">
        <v>0</v>
      </c>
      <c r="L26" s="36">
        <v>0</v>
      </c>
    </row>
    <row r="27" spans="2:15" ht="18" customHeight="1">
      <c r="E27" s="101"/>
      <c r="F27" s="40" t="s">
        <v>79</v>
      </c>
      <c r="G27" s="107">
        <v>79</v>
      </c>
      <c r="H27" s="111" t="s">
        <v>535</v>
      </c>
      <c r="I27" s="110">
        <f>+'Ren con Incremento'!G14+'Ren con Incremento'!M14+'Renvcon Increm_No_Consideradas'!M177</f>
        <v>227843157.92512</v>
      </c>
      <c r="J27" s="111" t="s">
        <v>535</v>
      </c>
      <c r="K27" s="43">
        <v>157</v>
      </c>
      <c r="L27" s="14">
        <f>+'Renvcon Increm_No_Consideradas'!I182-'Renvcon Increm_No_Consideradas'!G182</f>
        <v>0</v>
      </c>
    </row>
    <row r="28" spans="2:15" ht="18" customHeight="1">
      <c r="E28" s="15"/>
      <c r="F28" s="40" t="s">
        <v>80</v>
      </c>
      <c r="G28" s="106">
        <v>13</v>
      </c>
      <c r="H28" s="111" t="s">
        <v>532</v>
      </c>
      <c r="I28" s="109">
        <f>+Sustituciones_Incluidos!L24</f>
        <v>13886874.199999999</v>
      </c>
      <c r="J28" s="111" t="s">
        <v>532</v>
      </c>
      <c r="K28" s="42">
        <f>+E28-G28</f>
        <v>-13</v>
      </c>
      <c r="L28" s="36">
        <f>+Sustituciones_No_Considerados!I57-Sustituciones_No_Considerados!G57</f>
        <v>0</v>
      </c>
    </row>
    <row r="29" spans="2:15" ht="16.5">
      <c r="F29" s="40" t="s">
        <v>81</v>
      </c>
      <c r="G29" s="106">
        <v>11</v>
      </c>
      <c r="H29" s="111" t="s">
        <v>533</v>
      </c>
      <c r="I29" s="109">
        <f>+Nuevos_Incluidos!M24</f>
        <v>47207730.499999993</v>
      </c>
      <c r="J29" s="111" t="s">
        <v>533</v>
      </c>
      <c r="K29" s="42">
        <v>21</v>
      </c>
      <c r="L29" s="36">
        <f>+Nuevos_No_Considerados!I44</f>
        <v>0</v>
      </c>
    </row>
    <row r="30" spans="2:15" ht="16.5">
      <c r="F30" s="40" t="s">
        <v>82</v>
      </c>
      <c r="G30" s="106">
        <v>7</v>
      </c>
      <c r="H30" s="111" t="s">
        <v>539</v>
      </c>
      <c r="I30" s="109"/>
      <c r="J30" s="108"/>
      <c r="K30" s="42"/>
      <c r="L30" s="36"/>
    </row>
    <row r="31" spans="2:15" ht="17.25">
      <c r="F31" s="210" t="s">
        <v>68</v>
      </c>
      <c r="G31" s="185">
        <f>SUM(G26:G30)</f>
        <v>274</v>
      </c>
      <c r="H31" s="186" t="s">
        <v>541</v>
      </c>
      <c r="I31" s="193">
        <f t="shared" ref="I31" si="1">SUM(I26:I30)</f>
        <v>411204816.04591995</v>
      </c>
      <c r="J31" s="192"/>
      <c r="K31" s="205">
        <f t="shared" ref="K31:L31" si="2">SUM(K26:K30)</f>
        <v>165</v>
      </c>
      <c r="L31" s="187">
        <f t="shared" si="2"/>
        <v>0</v>
      </c>
      <c r="M31" s="217">
        <f>+I21-I31</f>
        <v>173715826.21546668</v>
      </c>
      <c r="N31" s="15" t="s">
        <v>559</v>
      </c>
    </row>
    <row r="34" spans="6:14" ht="15">
      <c r="I34" s="156" t="s">
        <v>554</v>
      </c>
    </row>
    <row r="35" spans="6:14" ht="15">
      <c r="F35" s="241" t="s">
        <v>77</v>
      </c>
      <c r="G35" s="234" t="s">
        <v>83</v>
      </c>
      <c r="H35" s="235"/>
      <c r="I35" s="235"/>
      <c r="J35" s="236"/>
      <c r="K35" s="234" t="s">
        <v>86</v>
      </c>
      <c r="L35" s="236"/>
    </row>
    <row r="36" spans="6:14" ht="30">
      <c r="F36" s="242"/>
      <c r="G36" s="237" t="s">
        <v>85</v>
      </c>
      <c r="H36" s="238"/>
      <c r="I36" s="234" t="s">
        <v>72</v>
      </c>
      <c r="J36" s="236"/>
      <c r="K36" s="194" t="s">
        <v>85</v>
      </c>
      <c r="L36" s="195" t="s">
        <v>72</v>
      </c>
    </row>
    <row r="37" spans="6:14" ht="17.25">
      <c r="F37" s="40" t="s">
        <v>78</v>
      </c>
      <c r="G37" s="113"/>
      <c r="H37" s="111" t="s">
        <v>531</v>
      </c>
      <c r="I37" s="109"/>
      <c r="J37" s="111" t="s">
        <v>531</v>
      </c>
      <c r="K37" s="42">
        <v>0</v>
      </c>
      <c r="L37" s="36">
        <v>0</v>
      </c>
    </row>
    <row r="38" spans="6:14" ht="16.5">
      <c r="F38" s="40" t="s">
        <v>79</v>
      </c>
      <c r="G38" s="107"/>
      <c r="H38" s="111" t="s">
        <v>535</v>
      </c>
      <c r="I38" s="110"/>
      <c r="J38" s="111" t="s">
        <v>535</v>
      </c>
      <c r="K38" s="43">
        <v>157</v>
      </c>
      <c r="L38" s="14">
        <f>+'Renvcon Increm_No_Consideradas'!I193-'Renvcon Increm_No_Consideradas'!G193</f>
        <v>0</v>
      </c>
    </row>
    <row r="39" spans="6:14" ht="16.5">
      <c r="F39" s="40" t="s">
        <v>80</v>
      </c>
      <c r="G39" s="106"/>
      <c r="H39" s="111" t="s">
        <v>532</v>
      </c>
      <c r="I39" s="109"/>
      <c r="J39" s="111" t="s">
        <v>532</v>
      </c>
      <c r="K39" s="42">
        <f>+E39-G39</f>
        <v>0</v>
      </c>
      <c r="L39" s="36">
        <f>+Sustituciones_No_Considerados!I68-Sustituciones_No_Considerados!G68</f>
        <v>0</v>
      </c>
    </row>
    <row r="40" spans="6:14" ht="17.25">
      <c r="F40" s="40" t="s">
        <v>81</v>
      </c>
      <c r="G40" s="113"/>
      <c r="H40" s="111" t="s">
        <v>533</v>
      </c>
      <c r="I40" s="109"/>
      <c r="J40" s="111" t="s">
        <v>533</v>
      </c>
      <c r="K40" s="42">
        <v>21</v>
      </c>
      <c r="L40" s="36">
        <f>+Nuevos_No_Considerados!I55</f>
        <v>0</v>
      </c>
    </row>
    <row r="41" spans="6:14" ht="16.5">
      <c r="F41" s="40" t="s">
        <v>82</v>
      </c>
      <c r="G41" s="106"/>
      <c r="H41" s="111" t="s">
        <v>539</v>
      </c>
      <c r="I41" s="109"/>
      <c r="J41" s="108"/>
      <c r="K41" s="42"/>
      <c r="L41" s="36"/>
    </row>
    <row r="42" spans="6:14" ht="17.25">
      <c r="F42" s="211" t="s">
        <v>68</v>
      </c>
      <c r="G42" s="196">
        <f>+G37+G40</f>
        <v>0</v>
      </c>
      <c r="H42" s="197" t="s">
        <v>541</v>
      </c>
      <c r="I42" s="198">
        <f t="shared" ref="I42" si="3">SUM(I37:I41)</f>
        <v>0</v>
      </c>
      <c r="J42" s="199"/>
      <c r="K42" s="200">
        <f t="shared" ref="K42:L42" si="4">SUM(K37:K41)</f>
        <v>178</v>
      </c>
      <c r="L42" s="201">
        <f t="shared" si="4"/>
        <v>0</v>
      </c>
      <c r="M42" s="13">
        <f>+I21-I42</f>
        <v>584920642.26138663</v>
      </c>
      <c r="N42" s="15" t="s">
        <v>559</v>
      </c>
    </row>
    <row r="47" spans="6:14">
      <c r="G47" s="13">
        <v>243</v>
      </c>
      <c r="I47" s="13">
        <v>514509515.83999997</v>
      </c>
    </row>
    <row r="48" spans="6:14">
      <c r="G48" s="13">
        <v>0</v>
      </c>
      <c r="I48" s="13">
        <v>0</v>
      </c>
    </row>
    <row r="49" spans="2:9">
      <c r="G49" s="13">
        <v>11</v>
      </c>
      <c r="I49" s="13">
        <v>15928310</v>
      </c>
    </row>
    <row r="50" spans="2:9">
      <c r="G50" s="13">
        <v>9</v>
      </c>
      <c r="I50" s="13">
        <v>53391246.2544</v>
      </c>
    </row>
    <row r="51" spans="2:9">
      <c r="G51" s="13">
        <v>7</v>
      </c>
      <c r="I51" s="13">
        <v>752193</v>
      </c>
    </row>
    <row r="52" spans="2:9">
      <c r="G52" s="13">
        <v>270</v>
      </c>
      <c r="I52" s="13">
        <v>584581265.09439993</v>
      </c>
    </row>
    <row r="55" spans="2:9" ht="30">
      <c r="B55" s="95" t="s">
        <v>519</v>
      </c>
      <c r="C55" s="95" t="s">
        <v>522</v>
      </c>
      <c r="D55" s="95" t="s">
        <v>508</v>
      </c>
    </row>
    <row r="56" spans="2:9">
      <c r="B56" s="96" t="s">
        <v>88</v>
      </c>
      <c r="C56" s="36">
        <v>420773748.30000001</v>
      </c>
      <c r="D56" s="14">
        <v>77017040.700000003</v>
      </c>
    </row>
    <row r="57" spans="2:9">
      <c r="B57" s="96" t="s">
        <v>96</v>
      </c>
      <c r="C57" s="36">
        <v>164154868</v>
      </c>
      <c r="D57" s="14">
        <v>30046366</v>
      </c>
    </row>
    <row r="58" spans="2:9" ht="15">
      <c r="B58" s="94" t="s">
        <v>68</v>
      </c>
      <c r="C58" s="97">
        <f>C56+C57</f>
        <v>584928616.29999995</v>
      </c>
      <c r="D58" s="98">
        <f>D56+D57</f>
        <v>107063406.7</v>
      </c>
    </row>
    <row r="60" spans="2:9" ht="15">
      <c r="B60" s="102" t="s">
        <v>563</v>
      </c>
      <c r="C60" s="103">
        <f>+C58-I21</f>
        <v>7974.038613319397</v>
      </c>
    </row>
    <row r="61" spans="2:9" ht="15">
      <c r="B61" s="102" t="s">
        <v>564</v>
      </c>
      <c r="C61" s="103">
        <f>+C58-I31</f>
        <v>173723800.25408</v>
      </c>
    </row>
    <row r="62" spans="2:9" ht="15">
      <c r="B62" s="102" t="s">
        <v>565</v>
      </c>
      <c r="C62" s="103">
        <f>+C58-I42</f>
        <v>584928616.29999995</v>
      </c>
    </row>
    <row r="64" spans="2:9" ht="15">
      <c r="B64" s="112" t="s">
        <v>530</v>
      </c>
    </row>
    <row r="65" spans="2:2">
      <c r="B65" s="15" t="s">
        <v>534</v>
      </c>
    </row>
    <row r="66" spans="2:2">
      <c r="B66" s="15" t="s">
        <v>536</v>
      </c>
    </row>
    <row r="67" spans="2:2">
      <c r="B67" s="15" t="s">
        <v>537</v>
      </c>
    </row>
    <row r="68" spans="2:2">
      <c r="B68" s="15" t="s">
        <v>538</v>
      </c>
    </row>
    <row r="69" spans="2:2">
      <c r="B69" s="15" t="s">
        <v>540</v>
      </c>
    </row>
    <row r="70" spans="2:2">
      <c r="B70" s="15" t="s">
        <v>542</v>
      </c>
    </row>
    <row r="71" spans="2:2" ht="15">
      <c r="B71" s="15" t="s">
        <v>543</v>
      </c>
    </row>
  </sheetData>
  <mergeCells count="24">
    <mergeCell ref="G36:H36"/>
    <mergeCell ref="I36:J36"/>
    <mergeCell ref="F24:F25"/>
    <mergeCell ref="F35:F36"/>
    <mergeCell ref="G24:J24"/>
    <mergeCell ref="K24:L24"/>
    <mergeCell ref="G25:H25"/>
    <mergeCell ref="I25:J25"/>
    <mergeCell ref="G35:J35"/>
    <mergeCell ref="K35:L35"/>
    <mergeCell ref="B13:E13"/>
    <mergeCell ref="B2:L2"/>
    <mergeCell ref="B3:L3"/>
    <mergeCell ref="B4:L4"/>
    <mergeCell ref="B5:L5"/>
    <mergeCell ref="B6:L6"/>
    <mergeCell ref="B8:L8"/>
    <mergeCell ref="B14:B15"/>
    <mergeCell ref="E14:F14"/>
    <mergeCell ref="C14:D14"/>
    <mergeCell ref="K14:L14"/>
    <mergeCell ref="G15:H15"/>
    <mergeCell ref="I15:J15"/>
    <mergeCell ref="G14:J14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R26"/>
  <sheetViews>
    <sheetView topLeftCell="B7" zoomScale="90" zoomScaleNormal="90" workbookViewId="0">
      <selection activeCell="M24" sqref="M24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4" width="13.85546875" customWidth="1"/>
    <col min="15" max="15" width="14.7109375" bestFit="1" customWidth="1"/>
    <col min="16" max="16" width="33" customWidth="1"/>
    <col min="18" max="18" width="16" customWidth="1"/>
  </cols>
  <sheetData>
    <row r="2" spans="2:18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8">
      <c r="B3" s="220" t="s">
        <v>3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2:18">
      <c r="B4" s="220" t="s">
        <v>0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</row>
    <row r="5" spans="2:18">
      <c r="B5" s="220" t="s">
        <v>4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</row>
    <row r="6" spans="2:18">
      <c r="B6" s="220" t="s">
        <v>1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</row>
    <row r="7" spans="2:18">
      <c r="B7" s="220" t="s">
        <v>70</v>
      </c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</row>
    <row r="8" spans="2:18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8" ht="15.75">
      <c r="B9" s="218" t="s">
        <v>125</v>
      </c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</row>
    <row r="10" spans="2:18" ht="15.75">
      <c r="B10" s="218" t="s">
        <v>489</v>
      </c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</row>
    <row r="11" spans="2:18">
      <c r="J11" s="244" t="s">
        <v>552</v>
      </c>
      <c r="K11" s="245"/>
      <c r="L11" s="246" t="s">
        <v>553</v>
      </c>
      <c r="M11" s="247"/>
      <c r="N11" s="248" t="s">
        <v>554</v>
      </c>
      <c r="O11" s="249"/>
    </row>
    <row r="12" spans="2:18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76" t="s">
        <v>521</v>
      </c>
      <c r="K12" s="176" t="s">
        <v>520</v>
      </c>
      <c r="L12" s="164" t="s">
        <v>526</v>
      </c>
      <c r="M12" s="164" t="s">
        <v>134</v>
      </c>
      <c r="N12" s="170" t="s">
        <v>526</v>
      </c>
      <c r="O12" s="170" t="s">
        <v>134</v>
      </c>
      <c r="P12" s="56" t="s">
        <v>516</v>
      </c>
    </row>
    <row r="13" spans="2:18" ht="39.950000000000003" customHeight="1">
      <c r="B13" s="57">
        <v>1</v>
      </c>
      <c r="C13" s="83" t="s">
        <v>94</v>
      </c>
      <c r="D13" s="83" t="s">
        <v>509</v>
      </c>
      <c r="E13" s="83" t="s">
        <v>510</v>
      </c>
      <c r="F13" s="81">
        <v>120000</v>
      </c>
      <c r="G13" s="81">
        <v>1670400</v>
      </c>
      <c r="H13" s="83" t="s">
        <v>137</v>
      </c>
      <c r="I13" s="81">
        <v>1670400</v>
      </c>
      <c r="J13" s="177">
        <v>12</v>
      </c>
      <c r="K13" s="119">
        <f>+$F13*J13*1.16</f>
        <v>1670400</v>
      </c>
      <c r="L13" s="178">
        <v>9</v>
      </c>
      <c r="M13" s="166">
        <f>+$F13*L13*1.16</f>
        <v>1252800</v>
      </c>
      <c r="N13" s="180">
        <v>8</v>
      </c>
      <c r="O13" s="172">
        <f>+$F13*N13*1.16</f>
        <v>1113600</v>
      </c>
      <c r="P13" s="91" t="s">
        <v>512</v>
      </c>
      <c r="R13" s="99"/>
    </row>
    <row r="14" spans="2:18" ht="39.950000000000003" customHeight="1">
      <c r="B14" s="57">
        <v>2</v>
      </c>
      <c r="C14" s="83" t="s">
        <v>94</v>
      </c>
      <c r="D14" s="83" t="s">
        <v>135</v>
      </c>
      <c r="E14" s="83" t="s">
        <v>136</v>
      </c>
      <c r="F14" s="81">
        <v>17000</v>
      </c>
      <c r="G14" s="81">
        <f>+F14*12</f>
        <v>204000</v>
      </c>
      <c r="H14" s="83" t="s">
        <v>137</v>
      </c>
      <c r="I14" s="81">
        <f>+G14</f>
        <v>204000</v>
      </c>
      <c r="J14" s="177">
        <v>12</v>
      </c>
      <c r="K14" s="119">
        <f>+$F14*J14</f>
        <v>204000</v>
      </c>
      <c r="L14" s="178">
        <v>9</v>
      </c>
      <c r="M14" s="166">
        <f>+$F14*L14</f>
        <v>153000</v>
      </c>
      <c r="N14" s="180">
        <v>8</v>
      </c>
      <c r="O14" s="172">
        <f>+$F14*N14</f>
        <v>136000</v>
      </c>
      <c r="P14" s="91" t="s">
        <v>517</v>
      </c>
      <c r="R14" s="99"/>
    </row>
    <row r="15" spans="2:18" ht="39.950000000000003" customHeight="1">
      <c r="B15" s="57">
        <v>3</v>
      </c>
      <c r="C15" s="83" t="s">
        <v>95</v>
      </c>
      <c r="D15" s="83" t="s">
        <v>138</v>
      </c>
      <c r="E15" s="83" t="s">
        <v>481</v>
      </c>
      <c r="F15" s="81">
        <v>500000</v>
      </c>
      <c r="G15" s="81">
        <v>6959999.9999999991</v>
      </c>
      <c r="H15" s="83" t="s">
        <v>137</v>
      </c>
      <c r="I15" s="81">
        <v>6959999.9999999991</v>
      </c>
      <c r="J15" s="177">
        <v>9</v>
      </c>
      <c r="K15" s="119">
        <f t="shared" ref="K15:M17" si="0">+$F15*J15*1.16</f>
        <v>5220000</v>
      </c>
      <c r="L15" s="178">
        <v>9</v>
      </c>
      <c r="M15" s="166">
        <f t="shared" si="0"/>
        <v>5220000</v>
      </c>
      <c r="N15" s="180">
        <v>8</v>
      </c>
      <c r="O15" s="172">
        <f t="shared" ref="O15" si="1">+$F15*N15*1.16</f>
        <v>4640000</v>
      </c>
      <c r="P15" s="91" t="s">
        <v>512</v>
      </c>
      <c r="R15" s="99"/>
    </row>
    <row r="16" spans="2:18" ht="39.950000000000003" customHeight="1">
      <c r="B16" s="57">
        <v>4</v>
      </c>
      <c r="C16" s="83" t="s">
        <v>97</v>
      </c>
      <c r="D16" s="83" t="s">
        <v>511</v>
      </c>
      <c r="E16" s="83" t="s">
        <v>153</v>
      </c>
      <c r="F16" s="81">
        <v>70000</v>
      </c>
      <c r="G16" s="81">
        <v>974400</v>
      </c>
      <c r="H16" s="83" t="s">
        <v>137</v>
      </c>
      <c r="I16" s="81">
        <v>974400</v>
      </c>
      <c r="J16" s="177">
        <v>12</v>
      </c>
      <c r="K16" s="119">
        <f t="shared" si="0"/>
        <v>974399.99999999988</v>
      </c>
      <c r="L16" s="178">
        <v>9</v>
      </c>
      <c r="M16" s="166">
        <f t="shared" si="0"/>
        <v>730800</v>
      </c>
      <c r="N16" s="180">
        <v>8</v>
      </c>
      <c r="O16" s="172">
        <f t="shared" ref="O16" si="2">+$F16*N16*1.16</f>
        <v>649600</v>
      </c>
      <c r="P16" s="91" t="s">
        <v>512</v>
      </c>
      <c r="R16" s="99"/>
    </row>
    <row r="17" spans="2:18" ht="39.950000000000003" customHeight="1">
      <c r="B17" s="57">
        <v>5</v>
      </c>
      <c r="C17" s="83" t="s">
        <v>99</v>
      </c>
      <c r="D17" s="83" t="s">
        <v>482</v>
      </c>
      <c r="E17" s="83" t="s">
        <v>483</v>
      </c>
      <c r="F17" s="81">
        <v>724240</v>
      </c>
      <c r="G17" s="81">
        <v>10081421</v>
      </c>
      <c r="H17" s="83" t="s">
        <v>137</v>
      </c>
      <c r="I17" s="81">
        <v>10081421</v>
      </c>
      <c r="J17" s="177">
        <v>12</v>
      </c>
      <c r="K17" s="119">
        <f t="shared" si="0"/>
        <v>10081420.799999999</v>
      </c>
      <c r="L17" s="178">
        <v>12</v>
      </c>
      <c r="M17" s="166">
        <f t="shared" si="0"/>
        <v>10081420.799999999</v>
      </c>
      <c r="N17" s="180">
        <v>12</v>
      </c>
      <c r="O17" s="172">
        <f t="shared" ref="O17" si="3">+$F17*N17*1.16</f>
        <v>10081420.799999999</v>
      </c>
      <c r="P17" s="91" t="s">
        <v>513</v>
      </c>
      <c r="R17" s="99"/>
    </row>
    <row r="18" spans="2:18" ht="39.950000000000003" customHeight="1">
      <c r="B18" s="57">
        <v>6</v>
      </c>
      <c r="C18" s="83" t="s">
        <v>103</v>
      </c>
      <c r="D18" s="83" t="s">
        <v>147</v>
      </c>
      <c r="E18" s="83" t="s">
        <v>148</v>
      </c>
      <c r="F18" s="81">
        <v>25000</v>
      </c>
      <c r="G18" s="81">
        <f>+F18*12</f>
        <v>300000</v>
      </c>
      <c r="H18" s="83" t="s">
        <v>137</v>
      </c>
      <c r="I18" s="81">
        <f>+G18</f>
        <v>300000</v>
      </c>
      <c r="J18" s="177">
        <v>10</v>
      </c>
      <c r="K18" s="119">
        <f>+$F18*J18</f>
        <v>250000</v>
      </c>
      <c r="L18" s="178">
        <v>9</v>
      </c>
      <c r="M18" s="166">
        <f>+$F18*L18</f>
        <v>225000</v>
      </c>
      <c r="N18" s="180">
        <v>8</v>
      </c>
      <c r="O18" s="172">
        <f>+$F18*N18</f>
        <v>200000</v>
      </c>
      <c r="P18" s="91" t="s">
        <v>517</v>
      </c>
      <c r="R18" s="99"/>
    </row>
    <row r="19" spans="2:18" ht="39.950000000000003" customHeight="1">
      <c r="B19" s="57">
        <v>7</v>
      </c>
      <c r="C19" s="83" t="s">
        <v>96</v>
      </c>
      <c r="D19" s="83" t="s">
        <v>484</v>
      </c>
      <c r="E19" s="83" t="s">
        <v>139</v>
      </c>
      <c r="F19" s="81">
        <v>2069315.32</v>
      </c>
      <c r="G19" s="81">
        <v>28804869.254399996</v>
      </c>
      <c r="H19" s="83" t="s">
        <v>137</v>
      </c>
      <c r="I19" s="81">
        <v>28804869.254399996</v>
      </c>
      <c r="J19" s="177">
        <v>12</v>
      </c>
      <c r="K19" s="119">
        <f t="shared" ref="K19:M21" si="4">+$F19*J19*1.16</f>
        <v>28804869.254399996</v>
      </c>
      <c r="L19" s="178">
        <v>10</v>
      </c>
      <c r="M19" s="166">
        <f t="shared" si="4"/>
        <v>24004057.711999997</v>
      </c>
      <c r="N19" s="180">
        <v>9</v>
      </c>
      <c r="O19" s="172">
        <f t="shared" ref="O19" si="5">+$F19*N19*1.16</f>
        <v>21603651.940799996</v>
      </c>
      <c r="P19" s="91" t="s">
        <v>527</v>
      </c>
      <c r="R19" s="99"/>
    </row>
    <row r="20" spans="2:18" ht="39.950000000000003" customHeight="1">
      <c r="B20" s="57">
        <v>8</v>
      </c>
      <c r="C20" s="83" t="s">
        <v>106</v>
      </c>
      <c r="D20" s="83" t="s">
        <v>485</v>
      </c>
      <c r="E20" s="83" t="s">
        <v>486</v>
      </c>
      <c r="F20" s="81">
        <v>305397.7</v>
      </c>
      <c r="G20" s="81">
        <v>4251136</v>
      </c>
      <c r="H20" s="83" t="s">
        <v>137</v>
      </c>
      <c r="I20" s="81">
        <v>4251136</v>
      </c>
      <c r="J20" s="177">
        <v>12</v>
      </c>
      <c r="K20" s="119">
        <f t="shared" si="4"/>
        <v>4251135.9840000002</v>
      </c>
      <c r="L20" s="178">
        <v>9</v>
      </c>
      <c r="M20" s="166">
        <f t="shared" si="4"/>
        <v>3188351.9879999999</v>
      </c>
      <c r="N20" s="180">
        <v>8</v>
      </c>
      <c r="O20" s="172">
        <f t="shared" ref="O20" si="6">+$F20*N20*1.16</f>
        <v>2834090.656</v>
      </c>
      <c r="P20" s="92" t="s">
        <v>514</v>
      </c>
      <c r="R20" s="99"/>
    </row>
    <row r="21" spans="2:18" ht="39.950000000000003" customHeight="1">
      <c r="B21" s="57">
        <v>9</v>
      </c>
      <c r="C21" s="83" t="s">
        <v>118</v>
      </c>
      <c r="D21" s="83" t="s">
        <v>138</v>
      </c>
      <c r="E21" s="83" t="s">
        <v>487</v>
      </c>
      <c r="F21" s="81">
        <v>150000</v>
      </c>
      <c r="G21" s="81">
        <v>2088000</v>
      </c>
      <c r="H21" s="83" t="s">
        <v>137</v>
      </c>
      <c r="I21" s="81">
        <v>2088000</v>
      </c>
      <c r="J21" s="177">
        <v>10</v>
      </c>
      <c r="K21" s="119">
        <f t="shared" si="4"/>
        <v>1739999.9999999998</v>
      </c>
      <c r="L21" s="178">
        <v>9</v>
      </c>
      <c r="M21" s="166">
        <f t="shared" si="4"/>
        <v>1566000</v>
      </c>
      <c r="N21" s="180">
        <v>8</v>
      </c>
      <c r="O21" s="172">
        <f t="shared" ref="O21" si="7">+$F21*N21*1.16</f>
        <v>1392000</v>
      </c>
      <c r="P21" s="92" t="s">
        <v>515</v>
      </c>
      <c r="R21" s="99"/>
    </row>
    <row r="22" spans="2:18" ht="39.950000000000003" customHeight="1">
      <c r="B22" s="57">
        <v>10</v>
      </c>
      <c r="C22" s="83" t="s">
        <v>124</v>
      </c>
      <c r="D22" s="83" t="s">
        <v>138</v>
      </c>
      <c r="E22" s="83" t="s">
        <v>136</v>
      </c>
      <c r="F22" s="81">
        <v>25500</v>
      </c>
      <c r="G22" s="81">
        <v>306000</v>
      </c>
      <c r="H22" s="83" t="s">
        <v>137</v>
      </c>
      <c r="I22" s="81">
        <v>306000</v>
      </c>
      <c r="J22" s="177">
        <v>11</v>
      </c>
      <c r="K22" s="119">
        <f>+$F22*J22</f>
        <v>280500</v>
      </c>
      <c r="L22" s="178">
        <v>9</v>
      </c>
      <c r="M22" s="166">
        <f>+$F22*L22</f>
        <v>229500</v>
      </c>
      <c r="N22" s="180">
        <v>8</v>
      </c>
      <c r="O22" s="172">
        <f>+$F22*N22</f>
        <v>204000</v>
      </c>
      <c r="P22" s="92" t="s">
        <v>515</v>
      </c>
      <c r="R22" s="99"/>
    </row>
    <row r="23" spans="2:18" ht="39.950000000000003" customHeight="1">
      <c r="B23" s="57">
        <v>11</v>
      </c>
      <c r="C23" s="83" t="s">
        <v>119</v>
      </c>
      <c r="D23" s="83" t="s">
        <v>488</v>
      </c>
      <c r="E23" s="83" t="s">
        <v>143</v>
      </c>
      <c r="F23" s="81">
        <v>40000</v>
      </c>
      <c r="G23" s="81">
        <v>556800</v>
      </c>
      <c r="H23" s="83" t="s">
        <v>137</v>
      </c>
      <c r="I23" s="81">
        <v>556800</v>
      </c>
      <c r="J23" s="177">
        <v>12</v>
      </c>
      <c r="K23" s="119">
        <f>+$F23*J23*1.16</f>
        <v>556800</v>
      </c>
      <c r="L23" s="178">
        <v>12</v>
      </c>
      <c r="M23" s="166">
        <f>+$F23*L23*1.16</f>
        <v>556800</v>
      </c>
      <c r="N23" s="180">
        <v>12</v>
      </c>
      <c r="O23" s="172">
        <f>+$F23*N23*1.16</f>
        <v>556800</v>
      </c>
      <c r="P23" s="91" t="s">
        <v>527</v>
      </c>
      <c r="R23" s="99"/>
    </row>
    <row r="24" spans="2:18">
      <c r="E24" s="85" t="s">
        <v>68</v>
      </c>
      <c r="F24" s="81">
        <f>SUM(F13:F23)</f>
        <v>4046453.0200000005</v>
      </c>
      <c r="G24" s="81">
        <f>SUM(G13:G23)</f>
        <v>56197026.2544</v>
      </c>
      <c r="H24" s="82"/>
      <c r="I24" s="81">
        <f>SUM(I13:I23)</f>
        <v>56197026.2544</v>
      </c>
      <c r="J24" s="148"/>
      <c r="K24" s="148">
        <f>SUM(K13:K23)</f>
        <v>54033526.038399994</v>
      </c>
      <c r="L24" s="179"/>
      <c r="M24" s="179">
        <f>SUM(M13:M23)</f>
        <v>47207730.499999993</v>
      </c>
      <c r="N24" s="181"/>
      <c r="O24" s="181">
        <f>SUM(O13:O23)</f>
        <v>43411163.396799996</v>
      </c>
      <c r="P24" s="100"/>
    </row>
    <row r="25" spans="2:18" ht="15.75" thickBot="1"/>
    <row r="26" spans="2:18" ht="24" thickBot="1">
      <c r="B26" s="153" t="s">
        <v>548</v>
      </c>
      <c r="K26" s="206" t="s">
        <v>555</v>
      </c>
      <c r="L26" s="207"/>
      <c r="M26" s="208">
        <f>+K24-M24</f>
        <v>6825795.5384000018</v>
      </c>
      <c r="N26" s="207"/>
      <c r="O26" s="209">
        <f>+K24-O24</f>
        <v>10622362.641599998</v>
      </c>
    </row>
  </sheetData>
  <sortState xmlns:xlrd2="http://schemas.microsoft.com/office/spreadsheetml/2017/richdata2" ref="C13:P23">
    <sortCondition ref="C13:C23"/>
  </sortState>
  <mergeCells count="10">
    <mergeCell ref="J11:K11"/>
    <mergeCell ref="L11:M11"/>
    <mergeCell ref="N11:O11"/>
    <mergeCell ref="B9:P9"/>
    <mergeCell ref="B10:P10"/>
    <mergeCell ref="B3:P3"/>
    <mergeCell ref="B4:P4"/>
    <mergeCell ref="B5:P5"/>
    <mergeCell ref="B6:P6"/>
    <mergeCell ref="B7:P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T28"/>
  <sheetViews>
    <sheetView topLeftCell="A13" zoomScale="92" zoomScaleNormal="92" workbookViewId="0">
      <selection activeCell="J23" sqref="J2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4" width="17.140625" customWidth="1"/>
    <col min="15" max="15" width="27.140625" customWidth="1"/>
    <col min="16" max="16" width="13.5703125" bestFit="1" customWidth="1"/>
    <col min="17" max="17" width="16" bestFit="1" customWidth="1"/>
    <col min="18" max="18" width="16.5703125" customWidth="1"/>
    <col min="20" max="20" width="14.5703125" bestFit="1" customWidth="1"/>
  </cols>
  <sheetData>
    <row r="2" spans="2:20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2:20">
      <c r="B3" s="220" t="s">
        <v>3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</row>
    <row r="4" spans="2:20">
      <c r="B4" s="220" t="s">
        <v>0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</row>
    <row r="5" spans="2:20">
      <c r="B5" s="220" t="s">
        <v>4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</row>
    <row r="6" spans="2:20">
      <c r="B6" s="220" t="s">
        <v>1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</row>
    <row r="7" spans="2:20">
      <c r="B7" s="220" t="s">
        <v>70</v>
      </c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</row>
    <row r="8" spans="2:20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2:20" ht="15.75">
      <c r="B9" s="218" t="s">
        <v>125</v>
      </c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</row>
    <row r="10" spans="2:20" ht="15.75">
      <c r="B10" s="218" t="s">
        <v>490</v>
      </c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</row>
    <row r="11" spans="2:20">
      <c r="I11" s="250" t="s">
        <v>552</v>
      </c>
      <c r="J11" s="251"/>
      <c r="K11" s="246" t="s">
        <v>553</v>
      </c>
      <c r="L11" s="247"/>
      <c r="M11" s="248" t="s">
        <v>554</v>
      </c>
      <c r="N11" s="249"/>
    </row>
    <row r="12" spans="2:2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158" t="s">
        <v>526</v>
      </c>
      <c r="J12" s="158" t="s">
        <v>134</v>
      </c>
      <c r="K12" s="164" t="s">
        <v>526</v>
      </c>
      <c r="L12" s="164" t="s">
        <v>134</v>
      </c>
      <c r="M12" s="170" t="s">
        <v>526</v>
      </c>
      <c r="N12" s="170" t="s">
        <v>134</v>
      </c>
      <c r="O12" s="56" t="s">
        <v>516</v>
      </c>
    </row>
    <row r="13" spans="2:20" ht="39.950000000000003" customHeight="1">
      <c r="B13" s="115">
        <v>1</v>
      </c>
      <c r="C13" s="132" t="s">
        <v>89</v>
      </c>
      <c r="D13" s="126" t="s">
        <v>491</v>
      </c>
      <c r="E13" s="118" t="s">
        <v>492</v>
      </c>
      <c r="F13" s="119">
        <v>149599.14000000001</v>
      </c>
      <c r="G13" s="119">
        <v>2082420.0288</v>
      </c>
      <c r="H13" s="120" t="s">
        <v>169</v>
      </c>
      <c r="I13" s="159">
        <v>12</v>
      </c>
      <c r="J13" s="160">
        <f>+$R13*I13</f>
        <v>5602800</v>
      </c>
      <c r="K13" s="165">
        <v>12</v>
      </c>
      <c r="L13" s="166">
        <f>+$R13*K13</f>
        <v>5602800</v>
      </c>
      <c r="M13" s="171">
        <v>12</v>
      </c>
      <c r="N13" s="172">
        <f>+$R13*M13</f>
        <v>5602800</v>
      </c>
      <c r="O13" s="130" t="s">
        <v>518</v>
      </c>
      <c r="P13" s="99"/>
      <c r="Q13" s="114">
        <v>5602800</v>
      </c>
      <c r="R13" s="99">
        <f>+Q13/12</f>
        <v>466900</v>
      </c>
      <c r="S13" s="99">
        <f t="shared" ref="S13:S19" si="0">+Q13-J13</f>
        <v>0</v>
      </c>
      <c r="T13" s="114">
        <f>+G13*1.15</f>
        <v>2394783.0331199998</v>
      </c>
    </row>
    <row r="14" spans="2:20" ht="39.950000000000003" customHeight="1">
      <c r="B14" s="115">
        <f>+B13+1</f>
        <v>2</v>
      </c>
      <c r="C14" s="116" t="s">
        <v>93</v>
      </c>
      <c r="D14" s="117" t="s">
        <v>493</v>
      </c>
      <c r="E14" s="118" t="s">
        <v>193</v>
      </c>
      <c r="F14" s="119">
        <v>14015.57</v>
      </c>
      <c r="G14" s="119">
        <v>195096.73439999999</v>
      </c>
      <c r="H14" s="120" t="s">
        <v>169</v>
      </c>
      <c r="I14" s="159">
        <v>12</v>
      </c>
      <c r="J14" s="160">
        <f t="shared" ref="J14:L23" si="1">+$R14*I14</f>
        <v>800400</v>
      </c>
      <c r="K14" s="165">
        <v>12</v>
      </c>
      <c r="L14" s="166">
        <f t="shared" si="1"/>
        <v>800400</v>
      </c>
      <c r="M14" s="171">
        <v>12</v>
      </c>
      <c r="N14" s="172">
        <f t="shared" ref="N14" si="2">+$R14*M14</f>
        <v>800400</v>
      </c>
      <c r="O14" s="130" t="s">
        <v>518</v>
      </c>
      <c r="P14" s="99"/>
      <c r="Q14" s="114">
        <v>800400</v>
      </c>
      <c r="R14" s="99">
        <f t="shared" ref="R14:R24" si="3">+Q14/12</f>
        <v>66700</v>
      </c>
      <c r="S14" s="99">
        <f t="shared" si="0"/>
        <v>0</v>
      </c>
    </row>
    <row r="15" spans="2:20" ht="39.950000000000003" customHeight="1">
      <c r="B15" s="115">
        <f t="shared" ref="B15:B23" si="4">+B14+1</f>
        <v>3</v>
      </c>
      <c r="C15" s="116" t="s">
        <v>102</v>
      </c>
      <c r="D15" s="117" t="s">
        <v>494</v>
      </c>
      <c r="E15" s="127" t="s">
        <v>495</v>
      </c>
      <c r="F15" s="119">
        <v>60000</v>
      </c>
      <c r="G15" s="119">
        <v>835200</v>
      </c>
      <c r="H15" s="131" t="s">
        <v>169</v>
      </c>
      <c r="I15" s="159">
        <v>12</v>
      </c>
      <c r="J15" s="160">
        <f t="shared" si="1"/>
        <v>960480</v>
      </c>
      <c r="K15" s="165">
        <v>12</v>
      </c>
      <c r="L15" s="166">
        <f t="shared" si="1"/>
        <v>960480</v>
      </c>
      <c r="M15" s="171">
        <v>12</v>
      </c>
      <c r="N15" s="172">
        <f t="shared" ref="N15" si="5">+$R15*M15</f>
        <v>960480</v>
      </c>
      <c r="O15" s="130" t="s">
        <v>518</v>
      </c>
      <c r="P15" s="99"/>
      <c r="Q15" s="114">
        <v>960480</v>
      </c>
      <c r="R15" s="99">
        <f t="shared" si="3"/>
        <v>80040</v>
      </c>
      <c r="S15" s="99">
        <f t="shared" si="0"/>
        <v>0</v>
      </c>
    </row>
    <row r="16" spans="2:20" ht="39.950000000000003" customHeight="1">
      <c r="B16" s="115">
        <f t="shared" si="4"/>
        <v>4</v>
      </c>
      <c r="C16" s="116" t="s">
        <v>105</v>
      </c>
      <c r="D16" s="126" t="s">
        <v>496</v>
      </c>
      <c r="E16" s="127" t="s">
        <v>204</v>
      </c>
      <c r="F16" s="119">
        <v>55000</v>
      </c>
      <c r="G16" s="119">
        <v>765600</v>
      </c>
      <c r="H16" s="120" t="s">
        <v>169</v>
      </c>
      <c r="I16" s="159">
        <v>12</v>
      </c>
      <c r="J16" s="160">
        <f t="shared" si="1"/>
        <v>880440</v>
      </c>
      <c r="K16" s="165">
        <v>12</v>
      </c>
      <c r="L16" s="166">
        <f t="shared" si="1"/>
        <v>880440</v>
      </c>
      <c r="M16" s="171">
        <v>12</v>
      </c>
      <c r="N16" s="172">
        <f t="shared" ref="N16" si="6">+$R16*M16</f>
        <v>880440</v>
      </c>
      <c r="O16" s="130" t="s">
        <v>518</v>
      </c>
      <c r="P16" s="99"/>
      <c r="Q16" s="114">
        <v>880440</v>
      </c>
      <c r="R16" s="99">
        <f t="shared" si="3"/>
        <v>73370</v>
      </c>
      <c r="S16" s="99">
        <f t="shared" si="0"/>
        <v>0</v>
      </c>
    </row>
    <row r="17" spans="2:19" ht="39.950000000000003" customHeight="1">
      <c r="B17" s="115">
        <f t="shared" si="4"/>
        <v>5</v>
      </c>
      <c r="C17" s="116" t="s">
        <v>107</v>
      </c>
      <c r="D17" s="117" t="s">
        <v>497</v>
      </c>
      <c r="E17" s="127" t="s">
        <v>498</v>
      </c>
      <c r="F17" s="119">
        <v>47308</v>
      </c>
      <c r="G17" s="119">
        <v>658527.36</v>
      </c>
      <c r="H17" s="141" t="s">
        <v>169</v>
      </c>
      <c r="I17" s="159">
        <v>12</v>
      </c>
      <c r="J17" s="160">
        <f t="shared" si="1"/>
        <v>757307</v>
      </c>
      <c r="K17" s="165">
        <v>12</v>
      </c>
      <c r="L17" s="166">
        <f t="shared" si="1"/>
        <v>757307</v>
      </c>
      <c r="M17" s="171">
        <v>12</v>
      </c>
      <c r="N17" s="172">
        <f t="shared" ref="N17" si="7">+$R17*M17</f>
        <v>757307</v>
      </c>
      <c r="O17" s="130" t="s">
        <v>518</v>
      </c>
      <c r="P17" s="99"/>
      <c r="Q17" s="114">
        <v>757307</v>
      </c>
      <c r="R17" s="99">
        <f t="shared" si="3"/>
        <v>63108.916666666664</v>
      </c>
      <c r="S17" s="99">
        <f t="shared" si="0"/>
        <v>0</v>
      </c>
    </row>
    <row r="18" spans="2:19" ht="39.950000000000003" customHeight="1">
      <c r="B18" s="115">
        <f t="shared" si="4"/>
        <v>6</v>
      </c>
      <c r="C18" s="116" t="s">
        <v>108</v>
      </c>
      <c r="D18" s="126" t="s">
        <v>499</v>
      </c>
      <c r="E18" s="127" t="s">
        <v>157</v>
      </c>
      <c r="F18" s="119">
        <v>20000</v>
      </c>
      <c r="G18" s="119">
        <v>278400</v>
      </c>
      <c r="H18" s="142" t="s">
        <v>169</v>
      </c>
      <c r="I18" s="159">
        <v>12</v>
      </c>
      <c r="J18" s="160">
        <f t="shared" si="1"/>
        <v>320160</v>
      </c>
      <c r="K18" s="165">
        <v>12</v>
      </c>
      <c r="L18" s="166">
        <f t="shared" si="1"/>
        <v>320160</v>
      </c>
      <c r="M18" s="171">
        <v>12</v>
      </c>
      <c r="N18" s="172">
        <f t="shared" ref="N18" si="8">+$R18*M18</f>
        <v>320160</v>
      </c>
      <c r="O18" s="130" t="s">
        <v>518</v>
      </c>
      <c r="P18" s="99"/>
      <c r="Q18" s="114">
        <v>320160</v>
      </c>
      <c r="R18" s="99">
        <f t="shared" si="3"/>
        <v>26680</v>
      </c>
      <c r="S18" s="99">
        <f t="shared" si="0"/>
        <v>0</v>
      </c>
    </row>
    <row r="19" spans="2:19" ht="57" customHeight="1">
      <c r="B19" s="115">
        <f t="shared" si="4"/>
        <v>7</v>
      </c>
      <c r="C19" s="116" t="s">
        <v>110</v>
      </c>
      <c r="D19" s="126" t="s">
        <v>500</v>
      </c>
      <c r="E19" s="118" t="s">
        <v>377</v>
      </c>
      <c r="F19" s="119">
        <v>190000</v>
      </c>
      <c r="G19" s="119">
        <v>2644800</v>
      </c>
      <c r="H19" s="120" t="s">
        <v>169</v>
      </c>
      <c r="I19" s="159">
        <v>12</v>
      </c>
      <c r="J19" s="160">
        <f t="shared" si="1"/>
        <v>2644800</v>
      </c>
      <c r="K19" s="165">
        <v>9</v>
      </c>
      <c r="L19" s="166">
        <f t="shared" si="1"/>
        <v>1983600</v>
      </c>
      <c r="M19" s="171">
        <v>8</v>
      </c>
      <c r="N19" s="172">
        <f t="shared" ref="N19" si="9">+$R19*M19</f>
        <v>1763200</v>
      </c>
      <c r="O19" s="130" t="s">
        <v>517</v>
      </c>
      <c r="P19" s="99"/>
      <c r="Q19" s="114">
        <v>2644800</v>
      </c>
      <c r="R19" s="99">
        <f t="shared" si="3"/>
        <v>220400</v>
      </c>
      <c r="S19" s="99">
        <f t="shared" si="0"/>
        <v>0</v>
      </c>
    </row>
    <row r="20" spans="2:19" ht="39.950000000000003" customHeight="1">
      <c r="B20" s="115">
        <f t="shared" si="4"/>
        <v>8</v>
      </c>
      <c r="C20" s="116" t="s">
        <v>112</v>
      </c>
      <c r="D20" s="126" t="s">
        <v>501</v>
      </c>
      <c r="E20" s="127" t="s">
        <v>502</v>
      </c>
      <c r="F20" s="119">
        <v>2500</v>
      </c>
      <c r="G20" s="119">
        <v>34800</v>
      </c>
      <c r="H20" s="120" t="s">
        <v>169</v>
      </c>
      <c r="I20" s="159">
        <v>11</v>
      </c>
      <c r="J20" s="160">
        <f t="shared" si="1"/>
        <v>29241.666666666668</v>
      </c>
      <c r="K20" s="165">
        <v>9</v>
      </c>
      <c r="L20" s="166">
        <f t="shared" si="1"/>
        <v>23925</v>
      </c>
      <c r="M20" s="171">
        <v>8</v>
      </c>
      <c r="N20" s="172">
        <f t="shared" ref="N20" si="10">+$R20*M20</f>
        <v>21266.666666666668</v>
      </c>
      <c r="O20" s="128" t="s">
        <v>517</v>
      </c>
      <c r="P20" s="99"/>
      <c r="Q20" s="114">
        <v>31900</v>
      </c>
      <c r="R20" s="99">
        <f t="shared" si="3"/>
        <v>2658.3333333333335</v>
      </c>
      <c r="S20" s="99">
        <f>+Q20-J20</f>
        <v>2658.3333333333321</v>
      </c>
    </row>
    <row r="21" spans="2:19" ht="39.950000000000003" customHeight="1">
      <c r="B21" s="115">
        <f t="shared" si="4"/>
        <v>9</v>
      </c>
      <c r="C21" s="116" t="s">
        <v>112</v>
      </c>
      <c r="D21" s="126" t="s">
        <v>503</v>
      </c>
      <c r="E21" s="127" t="s">
        <v>504</v>
      </c>
      <c r="F21" s="129">
        <v>185255</v>
      </c>
      <c r="G21" s="119">
        <v>2578749.5999999996</v>
      </c>
      <c r="H21" s="120" t="s">
        <v>169</v>
      </c>
      <c r="I21" s="159">
        <v>12</v>
      </c>
      <c r="J21" s="160">
        <f t="shared" si="1"/>
        <v>2578749.5999999996</v>
      </c>
      <c r="K21" s="165">
        <v>9</v>
      </c>
      <c r="L21" s="166">
        <f t="shared" si="1"/>
        <v>1934062.1999999997</v>
      </c>
      <c r="M21" s="171">
        <v>8</v>
      </c>
      <c r="N21" s="172">
        <f t="shared" ref="N21" si="11">+$R21*M21</f>
        <v>1719166.3999999997</v>
      </c>
      <c r="O21" s="128" t="s">
        <v>517</v>
      </c>
      <c r="P21" s="99"/>
      <c r="Q21" s="114">
        <v>2578749.5999999996</v>
      </c>
      <c r="R21" s="99">
        <f t="shared" si="3"/>
        <v>214895.79999999996</v>
      </c>
      <c r="S21" s="99">
        <f t="shared" ref="S21:S23" si="12">+Q21-J21</f>
        <v>0</v>
      </c>
    </row>
    <row r="22" spans="2:19" ht="39.950000000000003" customHeight="1">
      <c r="B22" s="115">
        <v>10</v>
      </c>
      <c r="C22" s="116" t="s">
        <v>115</v>
      </c>
      <c r="D22" s="126" t="s">
        <v>505</v>
      </c>
      <c r="E22" s="127" t="s">
        <v>197</v>
      </c>
      <c r="F22" s="119">
        <v>20000</v>
      </c>
      <c r="G22" s="119">
        <v>240000</v>
      </c>
      <c r="H22" s="131" t="s">
        <v>169</v>
      </c>
      <c r="I22" s="159">
        <v>11</v>
      </c>
      <c r="J22" s="160">
        <f t="shared" si="1"/>
        <v>220000</v>
      </c>
      <c r="K22" s="165">
        <v>9</v>
      </c>
      <c r="L22" s="166">
        <f t="shared" si="1"/>
        <v>180000</v>
      </c>
      <c r="M22" s="171">
        <v>8</v>
      </c>
      <c r="N22" s="172">
        <f t="shared" ref="N22" si="13">+$R22*M22</f>
        <v>160000</v>
      </c>
      <c r="O22" s="128" t="s">
        <v>517</v>
      </c>
      <c r="P22" s="99"/>
      <c r="Q22" s="114">
        <v>240000</v>
      </c>
      <c r="R22" s="99">
        <f t="shared" si="3"/>
        <v>20000</v>
      </c>
      <c r="S22" s="99">
        <f t="shared" si="12"/>
        <v>20000</v>
      </c>
    </row>
    <row r="23" spans="2:19" ht="46.5" customHeight="1">
      <c r="B23" s="115">
        <v>11</v>
      </c>
      <c r="C23" s="116" t="s">
        <v>116</v>
      </c>
      <c r="D23" s="126" t="s">
        <v>506</v>
      </c>
      <c r="E23" s="127" t="s">
        <v>507</v>
      </c>
      <c r="F23" s="119">
        <v>42500</v>
      </c>
      <c r="G23" s="119">
        <v>591600</v>
      </c>
      <c r="H23" s="131" t="s">
        <v>169</v>
      </c>
      <c r="I23" s="159">
        <v>12</v>
      </c>
      <c r="J23" s="160">
        <f t="shared" si="1"/>
        <v>591600</v>
      </c>
      <c r="K23" s="165">
        <v>9</v>
      </c>
      <c r="L23" s="166">
        <f t="shared" si="1"/>
        <v>443700</v>
      </c>
      <c r="M23" s="171">
        <v>8</v>
      </c>
      <c r="N23" s="172">
        <f t="shared" ref="N23" si="14">+$R23*M23</f>
        <v>394400</v>
      </c>
      <c r="O23" s="140" t="s">
        <v>514</v>
      </c>
      <c r="P23" s="99"/>
      <c r="Q23" s="114">
        <v>591600</v>
      </c>
      <c r="R23" s="99">
        <f t="shared" si="3"/>
        <v>49300</v>
      </c>
      <c r="S23" s="99">
        <f t="shared" si="12"/>
        <v>0</v>
      </c>
    </row>
    <row r="24" spans="2:19">
      <c r="E24" s="85" t="s">
        <v>68</v>
      </c>
      <c r="F24" s="81">
        <f>SUM(F13:F23)</f>
        <v>786177.71</v>
      </c>
      <c r="G24" s="81">
        <f>SUM(G13:G23)</f>
        <v>10905193.723200001</v>
      </c>
      <c r="H24" s="82"/>
      <c r="I24" s="161"/>
      <c r="J24" s="160">
        <f>SUM(J13:J23)</f>
        <v>15385978.266666666</v>
      </c>
      <c r="K24" s="167"/>
      <c r="L24" s="172">
        <f>SUM(L13:L23)</f>
        <v>13886874.199999999</v>
      </c>
      <c r="M24" s="173"/>
      <c r="N24" s="172">
        <f>SUM(N13:N23)</f>
        <v>13379620.066666666</v>
      </c>
      <c r="Q24" s="114">
        <v>15699367.6</v>
      </c>
      <c r="R24" s="99">
        <f t="shared" si="3"/>
        <v>1308280.6333333333</v>
      </c>
    </row>
    <row r="25" spans="2:19">
      <c r="J25" t="s">
        <v>555</v>
      </c>
      <c r="L25" s="99">
        <f>+J24-L24</f>
        <v>1499104.0666666664</v>
      </c>
      <c r="N25" s="99">
        <f>+J24-N24</f>
        <v>2006358.1999999993</v>
      </c>
      <c r="Q25" s="99">
        <f>+Q24-J24</f>
        <v>313389.33333333395</v>
      </c>
    </row>
    <row r="26" spans="2:19">
      <c r="J26" s="99"/>
      <c r="K26" s="105"/>
      <c r="L26" s="105"/>
      <c r="M26" s="105"/>
      <c r="N26" s="105"/>
    </row>
    <row r="27" spans="2:19">
      <c r="G27" s="99"/>
      <c r="J27" s="99"/>
      <c r="K27" s="99"/>
      <c r="L27" s="99"/>
      <c r="M27" s="99"/>
      <c r="N27" s="99"/>
      <c r="O27" s="99"/>
    </row>
    <row r="28" spans="2:19">
      <c r="I28" s="162"/>
      <c r="J28" s="163">
        <f>+J24-$G$24</f>
        <v>4480784.5434666649</v>
      </c>
      <c r="K28" s="168"/>
      <c r="L28" s="169">
        <f>+L24-$G$24</f>
        <v>2981680.4767999984</v>
      </c>
      <c r="M28" s="174"/>
      <c r="N28" s="175">
        <f>+N24-$G$24</f>
        <v>2474426.3434666656</v>
      </c>
    </row>
  </sheetData>
  <autoFilter ref="B12:P24" xr:uid="{00000000-0009-0000-0000-000002000000}"/>
  <sortState xmlns:xlrd2="http://schemas.microsoft.com/office/spreadsheetml/2017/richdata2" ref="B13:O23">
    <sortCondition ref="C13:C23"/>
  </sortState>
  <mergeCells count="10">
    <mergeCell ref="I11:J11"/>
    <mergeCell ref="K11:L11"/>
    <mergeCell ref="M11:N11"/>
    <mergeCell ref="B9:O9"/>
    <mergeCell ref="B10:O10"/>
    <mergeCell ref="B3:O3"/>
    <mergeCell ref="B4:O4"/>
    <mergeCell ref="B5:O5"/>
    <mergeCell ref="B6:O6"/>
    <mergeCell ref="B7:O7"/>
  </mergeCells>
  <pageMargins left="0.70866141732283472" right="0.70866141732283472" top="0.74803149606299213" bottom="0.74803149606299213" header="0.31496062992125984" footer="0.31496062992125984"/>
  <pageSetup scale="63" orientation="landscape" r:id="rId1"/>
  <ignoredErrors>
    <ignoredError sqref="J24 N24 G24 L24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S16"/>
  <sheetViews>
    <sheetView topLeftCell="E1" zoomScale="90" zoomScaleNormal="90" workbookViewId="0">
      <selection activeCell="G15" sqref="G15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7.140625" bestFit="1" customWidth="1"/>
    <col min="8" max="8" width="17.42578125" customWidth="1"/>
    <col min="9" max="9" width="13.85546875" bestFit="1" customWidth="1"/>
    <col min="10" max="15" width="13.85546875" customWidth="1"/>
    <col min="16" max="16" width="33" customWidth="1"/>
    <col min="19" max="19" width="16" customWidth="1"/>
  </cols>
  <sheetData>
    <row r="2" spans="2:19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9">
      <c r="B3" s="220" t="s">
        <v>3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2:19">
      <c r="B4" s="220" t="s">
        <v>0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</row>
    <row r="5" spans="2:19">
      <c r="B5" s="220" t="s">
        <v>4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</row>
    <row r="6" spans="2:19">
      <c r="B6" s="220" t="s">
        <v>1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</row>
    <row r="7" spans="2:19">
      <c r="B7" s="220" t="s">
        <v>70</v>
      </c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</row>
    <row r="8" spans="2:19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9" ht="15.75">
      <c r="B9" s="218" t="s">
        <v>125</v>
      </c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</row>
    <row r="10" spans="2:19" ht="15.75">
      <c r="B10" s="218" t="s">
        <v>524</v>
      </c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</row>
    <row r="11" spans="2:19">
      <c r="J11" s="252" t="s">
        <v>552</v>
      </c>
      <c r="K11" s="252"/>
      <c r="L11" s="252" t="s">
        <v>553</v>
      </c>
      <c r="M11" s="252"/>
      <c r="N11" s="252" t="s">
        <v>554</v>
      </c>
      <c r="O11" s="252"/>
    </row>
    <row r="12" spans="2:1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76" t="s">
        <v>521</v>
      </c>
      <c r="K12" s="176" t="s">
        <v>520</v>
      </c>
      <c r="L12" s="164" t="s">
        <v>521</v>
      </c>
      <c r="M12" s="164" t="s">
        <v>520</v>
      </c>
      <c r="N12" s="170" t="s">
        <v>521</v>
      </c>
      <c r="O12" s="170" t="s">
        <v>520</v>
      </c>
      <c r="P12" s="56" t="s">
        <v>516</v>
      </c>
    </row>
    <row r="13" spans="2:19" ht="39.950000000000003" customHeight="1">
      <c r="B13" s="57">
        <v>1</v>
      </c>
      <c r="C13" s="83" t="s">
        <v>96</v>
      </c>
      <c r="D13" s="83" t="s">
        <v>523</v>
      </c>
      <c r="E13" s="83" t="s">
        <v>277</v>
      </c>
      <c r="F13" s="81">
        <f>1295222.2*1.1</f>
        <v>1424744.4200000002</v>
      </c>
      <c r="G13" s="81">
        <f>+F13*1.16*12</f>
        <v>19832442.326400001</v>
      </c>
      <c r="H13" s="83" t="s">
        <v>231</v>
      </c>
      <c r="I13" s="81">
        <f>+G13*1.05</f>
        <v>20824064.44272</v>
      </c>
      <c r="J13" s="177">
        <v>12</v>
      </c>
      <c r="K13" s="119">
        <f>+$J13*$S13</f>
        <v>991622.1163199991</v>
      </c>
      <c r="L13" s="178">
        <v>10</v>
      </c>
      <c r="M13" s="166">
        <f>+$L13*$S13</f>
        <v>826351.76359999925</v>
      </c>
      <c r="N13" s="180">
        <v>9</v>
      </c>
      <c r="O13" s="172">
        <f>+$N13*$S13</f>
        <v>743716.58723999932</v>
      </c>
      <c r="P13" s="104" t="s">
        <v>525</v>
      </c>
      <c r="R13" s="81">
        <v>991622.1163199991</v>
      </c>
      <c r="S13" s="81">
        <f>+R13/12</f>
        <v>82635.176359999925</v>
      </c>
    </row>
    <row r="14" spans="2:19">
      <c r="E14" s="85" t="s">
        <v>68</v>
      </c>
      <c r="F14" s="81">
        <f>SUM(F13:F13)</f>
        <v>1424744.4200000002</v>
      </c>
      <c r="G14" s="81">
        <f>SUM(G13:G13)</f>
        <v>19832442.326400001</v>
      </c>
      <c r="H14" s="82"/>
      <c r="I14" s="81">
        <f>SUM(I13:I13)</f>
        <v>20824064.44272</v>
      </c>
      <c r="J14" s="148"/>
      <c r="K14" s="148">
        <f>SUM(K13:K13)</f>
        <v>991622.1163199991</v>
      </c>
      <c r="L14" s="179"/>
      <c r="M14" s="179">
        <f>SUM(M13:M13)</f>
        <v>826351.76359999925</v>
      </c>
      <c r="N14" s="181"/>
      <c r="O14" s="181">
        <f>SUM(O13:O13)</f>
        <v>743716.58723999932</v>
      </c>
      <c r="P14" s="100"/>
    </row>
    <row r="15" spans="2:19">
      <c r="G15" s="105"/>
      <c r="K15" s="99"/>
      <c r="L15" s="99"/>
      <c r="M15" s="99"/>
      <c r="N15" s="99"/>
      <c r="O15" s="99"/>
    </row>
    <row r="16" spans="2:19">
      <c r="I16" s="99"/>
      <c r="K16" s="174" t="s">
        <v>555</v>
      </c>
      <c r="L16" s="174"/>
      <c r="M16" s="175">
        <f>+K14-M14</f>
        <v>165270.35271999985</v>
      </c>
      <c r="N16" s="174"/>
      <c r="O16" s="175">
        <f>+K14-O14</f>
        <v>247905.52907999977</v>
      </c>
    </row>
  </sheetData>
  <mergeCells count="10">
    <mergeCell ref="J11:K11"/>
    <mergeCell ref="L11:M11"/>
    <mergeCell ref="N11:O11"/>
    <mergeCell ref="B10:P10"/>
    <mergeCell ref="B3:P3"/>
    <mergeCell ref="B4:P4"/>
    <mergeCell ref="B5:P5"/>
    <mergeCell ref="B6:P6"/>
    <mergeCell ref="B7:P7"/>
    <mergeCell ref="B9:P9"/>
  </mergeCells>
  <pageMargins left="0.70866141732283472" right="0.70866141732283472" top="0.74803149606299213" bottom="0.74803149606299213" header="0.31496062992125984" footer="0.31496062992125984"/>
  <pageSetup scale="61" orientation="landscape" r:id="rId1"/>
  <ignoredErrors>
    <ignoredError sqref="M14 O14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35"/>
  <sheetViews>
    <sheetView topLeftCell="A24" workbookViewId="0">
      <selection activeCell="J16" sqref="J1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20" t="s">
        <v>3</v>
      </c>
      <c r="C3" s="220"/>
      <c r="D3" s="220"/>
      <c r="E3" s="220"/>
      <c r="F3" s="220"/>
      <c r="G3" s="220"/>
      <c r="H3" s="220"/>
      <c r="I3" s="220"/>
    </row>
    <row r="4" spans="2:10">
      <c r="B4" s="220" t="s">
        <v>0</v>
      </c>
      <c r="C4" s="220"/>
      <c r="D4" s="220"/>
      <c r="E4" s="220"/>
      <c r="F4" s="220"/>
      <c r="G4" s="220"/>
      <c r="H4" s="220"/>
      <c r="I4" s="220"/>
    </row>
    <row r="5" spans="2:10">
      <c r="B5" s="220" t="s">
        <v>4</v>
      </c>
      <c r="C5" s="220"/>
      <c r="D5" s="220"/>
      <c r="E5" s="220"/>
      <c r="F5" s="220"/>
      <c r="G5" s="220"/>
      <c r="H5" s="220"/>
      <c r="I5" s="220"/>
    </row>
    <row r="6" spans="2:10">
      <c r="B6" s="220" t="s">
        <v>1</v>
      </c>
      <c r="C6" s="220"/>
      <c r="D6" s="220"/>
      <c r="E6" s="220"/>
      <c r="F6" s="220"/>
      <c r="G6" s="220"/>
      <c r="H6" s="220"/>
      <c r="I6" s="220"/>
    </row>
    <row r="7" spans="2:10">
      <c r="B7" s="220" t="s">
        <v>70</v>
      </c>
      <c r="C7" s="220"/>
      <c r="D7" s="220"/>
      <c r="E7" s="220"/>
      <c r="F7" s="220"/>
      <c r="G7" s="220"/>
      <c r="H7" s="220"/>
      <c r="I7" s="220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18" t="s">
        <v>125</v>
      </c>
      <c r="C9" s="218"/>
      <c r="D9" s="218"/>
      <c r="E9" s="218"/>
      <c r="F9" s="218"/>
      <c r="G9" s="218"/>
      <c r="H9" s="218"/>
      <c r="I9" s="218"/>
    </row>
    <row r="10" spans="2:10" ht="15.75">
      <c r="B10" s="218" t="s">
        <v>126</v>
      </c>
      <c r="C10" s="218"/>
      <c r="D10" s="218"/>
      <c r="E10" s="218"/>
      <c r="F10" s="218"/>
      <c r="G10" s="218"/>
      <c r="H10" s="218"/>
      <c r="I10" s="218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10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10" ht="39.950000000000003" customHeight="1">
      <c r="B15" s="57">
        <v>3</v>
      </c>
      <c r="C15" s="58" t="s">
        <v>102</v>
      </c>
      <c r="D15" s="58" t="s">
        <v>138</v>
      </c>
      <c r="E15" s="58" t="s">
        <v>141</v>
      </c>
      <c r="F15" s="59">
        <v>1500000</v>
      </c>
      <c r="G15" s="59">
        <v>20880000</v>
      </c>
      <c r="H15" s="58" t="s">
        <v>137</v>
      </c>
      <c r="I15" s="59">
        <v>20880000</v>
      </c>
      <c r="J15" t="s">
        <v>546</v>
      </c>
    </row>
    <row r="16" spans="2:10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9-0000-0000-000004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J47"/>
  <sheetViews>
    <sheetView topLeftCell="A11" zoomScale="112" zoomScaleNormal="112" workbookViewId="0">
      <pane xSplit="1" ySplit="2" topLeftCell="B37" activePane="bottomRight" state="frozen"/>
      <selection activeCell="A11" sqref="A11"/>
      <selection pane="topRight" activeCell="B11" sqref="B11"/>
      <selection pane="bottomLeft" activeCell="A13" sqref="A13"/>
      <selection pane="bottomRight" activeCell="G47" sqref="G47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  <col min="10" max="10" width="26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20" t="s">
        <v>3</v>
      </c>
      <c r="C3" s="220"/>
      <c r="D3" s="220"/>
      <c r="E3" s="220"/>
      <c r="F3" s="220"/>
      <c r="G3" s="220"/>
      <c r="H3" s="220"/>
      <c r="I3" s="220"/>
    </row>
    <row r="4" spans="2:10">
      <c r="B4" s="220" t="s">
        <v>0</v>
      </c>
      <c r="C4" s="220"/>
      <c r="D4" s="220"/>
      <c r="E4" s="220"/>
      <c r="F4" s="220"/>
      <c r="G4" s="220"/>
      <c r="H4" s="220"/>
      <c r="I4" s="220"/>
    </row>
    <row r="5" spans="2:10">
      <c r="B5" s="220" t="s">
        <v>4</v>
      </c>
      <c r="C5" s="220"/>
      <c r="D5" s="220"/>
      <c r="E5" s="220"/>
      <c r="F5" s="220"/>
      <c r="G5" s="220"/>
      <c r="H5" s="220"/>
      <c r="I5" s="220"/>
    </row>
    <row r="6" spans="2:10">
      <c r="B6" s="220" t="s">
        <v>1</v>
      </c>
      <c r="C6" s="220"/>
      <c r="D6" s="220"/>
      <c r="E6" s="220"/>
      <c r="F6" s="220"/>
      <c r="G6" s="220"/>
      <c r="H6" s="220"/>
      <c r="I6" s="220"/>
    </row>
    <row r="7" spans="2:10">
      <c r="B7" s="220" t="s">
        <v>70</v>
      </c>
      <c r="C7" s="220"/>
      <c r="D7" s="220"/>
      <c r="E7" s="220"/>
      <c r="F7" s="220"/>
      <c r="G7" s="220"/>
      <c r="H7" s="220"/>
      <c r="I7" s="220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18" t="s">
        <v>125</v>
      </c>
      <c r="C9" s="218"/>
      <c r="D9" s="218"/>
      <c r="E9" s="218"/>
      <c r="F9" s="218"/>
      <c r="G9" s="218"/>
      <c r="H9" s="218"/>
      <c r="I9" s="218"/>
    </row>
    <row r="10" spans="2:10" ht="15.75">
      <c r="B10" s="218" t="s">
        <v>166</v>
      </c>
      <c r="C10" s="218"/>
      <c r="D10" s="218"/>
      <c r="E10" s="218"/>
      <c r="F10" s="218"/>
      <c r="G10" s="218"/>
      <c r="H10" s="218"/>
      <c r="I10" s="218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  <c r="J13" s="99"/>
    </row>
    <row r="14" spans="2:10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  <c r="J14" s="99"/>
    </row>
    <row r="15" spans="2:10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  <c r="J15" s="99"/>
    </row>
    <row r="16" spans="2:10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  <c r="J16" s="99"/>
    </row>
    <row r="17" spans="2:10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  <c r="J17" s="99"/>
    </row>
    <row r="18" spans="2:10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  <c r="J18" s="99"/>
    </row>
    <row r="19" spans="2:10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  <c r="J19" s="99"/>
    </row>
    <row r="20" spans="2:10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  <c r="J20" s="99"/>
    </row>
    <row r="21" spans="2:10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  <c r="J21" s="99"/>
    </row>
    <row r="22" spans="2:10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  <c r="J22" s="99"/>
    </row>
    <row r="23" spans="2:10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  <c r="J23" s="99"/>
    </row>
    <row r="24" spans="2:10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  <c r="J24" s="99"/>
    </row>
    <row r="25" spans="2:10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  <c r="J25" s="99"/>
    </row>
    <row r="26" spans="2:10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  <c r="J26" s="99"/>
    </row>
    <row r="27" spans="2:10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  <c r="J27" s="99"/>
    </row>
    <row r="28" spans="2:10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  <c r="J28" s="154" t="s">
        <v>547</v>
      </c>
    </row>
    <row r="29" spans="2:10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  <c r="J29" s="99"/>
    </row>
    <row r="30" spans="2:10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  <c r="J30" s="99"/>
    </row>
    <row r="31" spans="2:10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  <c r="J31" s="99"/>
    </row>
    <row r="32" spans="2:10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  <c r="J32" s="99"/>
    </row>
    <row r="33" spans="2:10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  <c r="J33" s="154" t="s">
        <v>549</v>
      </c>
    </row>
    <row r="34" spans="2:10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  <c r="J34" s="99"/>
    </row>
    <row r="35" spans="2:10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  <c r="J35" s="99"/>
    </row>
    <row r="36" spans="2:10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  <c r="J36" s="99"/>
    </row>
    <row r="37" spans="2:10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  <c r="J37" s="99"/>
    </row>
    <row r="38" spans="2:10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  <c r="J38" s="99"/>
    </row>
    <row r="39" spans="2:10" ht="38.25">
      <c r="B39" s="57">
        <v>27</v>
      </c>
      <c r="C39" s="58" t="s">
        <v>113</v>
      </c>
      <c r="D39" s="62" t="s">
        <v>216</v>
      </c>
      <c r="E39" s="66" t="s">
        <v>217</v>
      </c>
      <c r="F39" s="59">
        <v>44708.09</v>
      </c>
      <c r="G39" s="59">
        <v>622336.61279999989</v>
      </c>
      <c r="H39" s="67" t="s">
        <v>169</v>
      </c>
      <c r="I39" s="59">
        <v>715688</v>
      </c>
      <c r="J39" s="99"/>
    </row>
    <row r="40" spans="2:10" ht="30.75" customHeight="1">
      <c r="B40" s="57">
        <v>28</v>
      </c>
      <c r="C40" s="58" t="s">
        <v>115</v>
      </c>
      <c r="D40" s="62" t="s">
        <v>218</v>
      </c>
      <c r="E40" s="66" t="s">
        <v>219</v>
      </c>
      <c r="F40" s="59">
        <v>5076.04</v>
      </c>
      <c r="G40" s="59">
        <v>70658.476799999989</v>
      </c>
      <c r="H40" s="67" t="s">
        <v>169</v>
      </c>
      <c r="I40" s="59">
        <v>81258</v>
      </c>
      <c r="J40" s="99"/>
    </row>
    <row r="41" spans="2:10" ht="33" customHeight="1">
      <c r="B41" s="57">
        <v>29</v>
      </c>
      <c r="C41" s="58" t="s">
        <v>116</v>
      </c>
      <c r="D41" s="62" t="s">
        <v>220</v>
      </c>
      <c r="E41" s="66" t="s">
        <v>193</v>
      </c>
      <c r="F41" s="59">
        <v>123578</v>
      </c>
      <c r="G41" s="59">
        <v>1720205.7599999998</v>
      </c>
      <c r="H41" s="67" t="s">
        <v>169</v>
      </c>
      <c r="I41" s="59">
        <v>1978237</v>
      </c>
      <c r="J41" s="99"/>
    </row>
    <row r="42" spans="2:10" ht="29.25" customHeight="1">
      <c r="B42" s="57">
        <v>30</v>
      </c>
      <c r="C42" s="58" t="s">
        <v>117</v>
      </c>
      <c r="D42" s="76" t="s">
        <v>221</v>
      </c>
      <c r="E42" s="66" t="s">
        <v>222</v>
      </c>
      <c r="F42" s="59">
        <v>20000</v>
      </c>
      <c r="G42" s="59">
        <v>278400</v>
      </c>
      <c r="H42" s="77" t="s">
        <v>169</v>
      </c>
      <c r="I42" s="59">
        <v>320160</v>
      </c>
      <c r="J42" s="99"/>
    </row>
    <row r="43" spans="2:10" ht="40.5" customHeight="1">
      <c r="B43" s="57">
        <v>31</v>
      </c>
      <c r="C43" s="58" t="s">
        <v>117</v>
      </c>
      <c r="D43" s="76" t="s">
        <v>223</v>
      </c>
      <c r="E43" s="66" t="s">
        <v>193</v>
      </c>
      <c r="F43" s="59">
        <v>40318.14</v>
      </c>
      <c r="G43" s="59">
        <v>561228.50879999995</v>
      </c>
      <c r="H43" s="77" t="s">
        <v>169</v>
      </c>
      <c r="I43" s="59">
        <v>645413</v>
      </c>
      <c r="J43" s="99"/>
    </row>
    <row r="44" spans="2:10" ht="38.25">
      <c r="B44" s="57">
        <v>32</v>
      </c>
      <c r="C44" s="58" t="s">
        <v>117</v>
      </c>
      <c r="D44" s="76" t="s">
        <v>224</v>
      </c>
      <c r="E44" s="66" t="s">
        <v>193</v>
      </c>
      <c r="F44" s="59">
        <v>95000</v>
      </c>
      <c r="G44" s="59">
        <v>1322400</v>
      </c>
      <c r="H44" s="77" t="s">
        <v>169</v>
      </c>
      <c r="I44" s="59">
        <v>1520760</v>
      </c>
      <c r="J44" s="99"/>
    </row>
    <row r="45" spans="2:10" ht="54.75" customHeight="1">
      <c r="B45" s="57">
        <v>33</v>
      </c>
      <c r="C45" s="58" t="s">
        <v>117</v>
      </c>
      <c r="D45" s="76" t="s">
        <v>225</v>
      </c>
      <c r="E45" s="66" t="s">
        <v>193</v>
      </c>
      <c r="F45" s="59">
        <v>389436</v>
      </c>
      <c r="G45" s="59">
        <v>5420949.1199999992</v>
      </c>
      <c r="H45" s="77" t="s">
        <v>169</v>
      </c>
      <c r="I45" s="59">
        <v>6234092</v>
      </c>
      <c r="J45" s="99"/>
    </row>
    <row r="46" spans="2:10" ht="28.5" customHeight="1">
      <c r="B46" s="57">
        <v>34</v>
      </c>
      <c r="C46" s="58" t="s">
        <v>117</v>
      </c>
      <c r="D46" s="62" t="s">
        <v>226</v>
      </c>
      <c r="E46" s="66" t="s">
        <v>227</v>
      </c>
      <c r="F46" s="59">
        <v>3545</v>
      </c>
      <c r="G46" s="59">
        <v>49346.399999999994</v>
      </c>
      <c r="H46" s="77" t="s">
        <v>169</v>
      </c>
      <c r="I46" s="59">
        <v>56749</v>
      </c>
      <c r="J46" s="99"/>
    </row>
    <row r="47" spans="2:10">
      <c r="E47" s="58" t="s">
        <v>165</v>
      </c>
      <c r="F47" s="60">
        <f>SUM(F13:F46)</f>
        <v>2038877.3</v>
      </c>
      <c r="G47" s="60">
        <f>SUM(G13:G46)</f>
        <v>28035260.975999989</v>
      </c>
      <c r="H47" s="58"/>
      <c r="I47" s="60">
        <f>SUM(I13:I46)</f>
        <v>32240563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N178"/>
  <sheetViews>
    <sheetView zoomScale="112" zoomScaleNormal="112" workbookViewId="0">
      <pane xSplit="1" ySplit="12" topLeftCell="D168" activePane="bottomRight" state="frozen"/>
      <selection pane="topRight" activeCell="B1" sqref="B1"/>
      <selection pane="bottomLeft" activeCell="A13" sqref="A13"/>
      <selection pane="bottomRight" activeCell="K179" sqref="K179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12" width="13.7109375" bestFit="1" customWidth="1"/>
    <col min="13" max="13" width="16.28515625" bestFit="1" customWidth="1"/>
    <col min="14" max="14" width="14.5703125" customWidth="1"/>
    <col min="17" max="17" width="14.42578125" customWidth="1"/>
    <col min="18" max="18" width="19.140625" customWidth="1"/>
  </cols>
  <sheetData>
    <row r="2" spans="2:14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</row>
    <row r="3" spans="2:14">
      <c r="B3" s="220" t="s">
        <v>3</v>
      </c>
      <c r="C3" s="220"/>
      <c r="D3" s="220"/>
      <c r="E3" s="220"/>
      <c r="F3" s="220"/>
      <c r="G3" s="220"/>
      <c r="H3" s="220"/>
      <c r="I3" s="220"/>
    </row>
    <row r="4" spans="2:14">
      <c r="B4" s="220" t="s">
        <v>0</v>
      </c>
      <c r="C4" s="220"/>
      <c r="D4" s="220"/>
      <c r="E4" s="220"/>
      <c r="F4" s="220"/>
      <c r="G4" s="220"/>
      <c r="H4" s="220"/>
      <c r="I4" s="220"/>
    </row>
    <row r="5" spans="2:14">
      <c r="B5" s="220" t="s">
        <v>4</v>
      </c>
      <c r="C5" s="220"/>
      <c r="D5" s="220"/>
      <c r="E5" s="220"/>
      <c r="F5" s="220"/>
      <c r="G5" s="220"/>
      <c r="H5" s="220"/>
      <c r="I5" s="220"/>
    </row>
    <row r="6" spans="2:14">
      <c r="B6" s="220" t="s">
        <v>1</v>
      </c>
      <c r="C6" s="220"/>
      <c r="D6" s="220"/>
      <c r="E6" s="220"/>
      <c r="F6" s="220"/>
      <c r="G6" s="220"/>
      <c r="H6" s="220"/>
      <c r="I6" s="220"/>
    </row>
    <row r="7" spans="2:14">
      <c r="B7" s="220" t="s">
        <v>70</v>
      </c>
      <c r="C7" s="220"/>
      <c r="D7" s="220"/>
      <c r="E7" s="220"/>
      <c r="F7" s="220"/>
      <c r="G7" s="220"/>
      <c r="H7" s="220"/>
      <c r="I7" s="220"/>
    </row>
    <row r="8" spans="2:14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</row>
    <row r="9" spans="2:14" ht="15.75">
      <c r="B9" s="218" t="s">
        <v>125</v>
      </c>
      <c r="C9" s="218"/>
      <c r="D9" s="218"/>
      <c r="E9" s="218"/>
      <c r="F9" s="218"/>
      <c r="G9" s="218"/>
      <c r="H9" s="218"/>
      <c r="I9" s="218"/>
    </row>
    <row r="10" spans="2:14" ht="15.75">
      <c r="B10" s="218" t="s">
        <v>228</v>
      </c>
      <c r="C10" s="218"/>
      <c r="D10" s="218"/>
      <c r="E10" s="218"/>
      <c r="F10" s="218"/>
      <c r="G10" s="218"/>
      <c r="H10" s="218"/>
      <c r="I10" s="218"/>
    </row>
    <row r="11" spans="2:14">
      <c r="I11" s="278" t="s">
        <v>552</v>
      </c>
      <c r="J11" s="278" t="s">
        <v>553</v>
      </c>
    </row>
    <row r="12" spans="2:14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134</v>
      </c>
      <c r="K12" s="56" t="s">
        <v>134</v>
      </c>
      <c r="L12" s="56" t="s">
        <v>134</v>
      </c>
      <c r="M12" s="56" t="s">
        <v>134</v>
      </c>
      <c r="N12" s="56" t="s">
        <v>566</v>
      </c>
    </row>
    <row r="13" spans="2:14" ht="39.950000000000003" customHeight="1">
      <c r="B13" s="115">
        <v>1</v>
      </c>
      <c r="C13" s="132" t="s">
        <v>89</v>
      </c>
      <c r="D13" s="126" t="s">
        <v>229</v>
      </c>
      <c r="E13" s="118" t="s">
        <v>230</v>
      </c>
      <c r="F13" s="119">
        <v>58610</v>
      </c>
      <c r="G13" s="119">
        <v>815851.2</v>
      </c>
      <c r="H13" s="120" t="s">
        <v>231</v>
      </c>
      <c r="I13" s="119">
        <f>G13*1.1</f>
        <v>897436.32000000007</v>
      </c>
      <c r="J13" s="119">
        <f>G13*1.05</f>
        <v>856643.76</v>
      </c>
      <c r="K13" s="119">
        <f>J13-G13</f>
        <v>40792.560000000056</v>
      </c>
      <c r="L13" s="119">
        <f>K13/12*9</f>
        <v>30594.420000000042</v>
      </c>
      <c r="M13" s="119">
        <f>G13+L13</f>
        <v>846445.62</v>
      </c>
      <c r="N13" s="278" t="s">
        <v>569</v>
      </c>
    </row>
    <row r="14" spans="2:14" ht="51.75" customHeight="1">
      <c r="B14" s="57">
        <f>+B13+1</f>
        <v>2</v>
      </c>
      <c r="C14" s="78" t="s">
        <v>89</v>
      </c>
      <c r="D14" s="79" t="s">
        <v>232</v>
      </c>
      <c r="E14" s="80" t="s">
        <v>233</v>
      </c>
      <c r="F14" s="81">
        <v>581389.25</v>
      </c>
      <c r="G14" s="81">
        <v>8092938.3599999994</v>
      </c>
      <c r="H14" s="82" t="s">
        <v>231</v>
      </c>
      <c r="I14" s="119">
        <f t="shared" ref="I14:I77" si="0">G14*1.1</f>
        <v>8902232.1960000005</v>
      </c>
      <c r="J14" s="119">
        <f t="shared" ref="J14:J77" si="1">G14*1.05</f>
        <v>8497585.277999999</v>
      </c>
      <c r="K14" s="119"/>
      <c r="L14" s="119">
        <f t="shared" ref="L14:L77" si="2">K14/12*9</f>
        <v>0</v>
      </c>
      <c r="M14" s="119">
        <f t="shared" ref="M14:M77" si="3">G14+L14</f>
        <v>8092938.3599999994</v>
      </c>
      <c r="N14" s="278" t="s">
        <v>569</v>
      </c>
    </row>
    <row r="15" spans="2:14" ht="39.950000000000003" customHeight="1">
      <c r="B15" s="115">
        <f t="shared" ref="B15:B78" si="4">+B14+1</f>
        <v>3</v>
      </c>
      <c r="C15" s="116" t="s">
        <v>92</v>
      </c>
      <c r="D15" s="117" t="s">
        <v>234</v>
      </c>
      <c r="E15" s="127" t="s">
        <v>235</v>
      </c>
      <c r="F15" s="119">
        <v>183860</v>
      </c>
      <c r="G15" s="119">
        <v>2559331.1999999997</v>
      </c>
      <c r="H15" s="120" t="s">
        <v>231</v>
      </c>
      <c r="I15" s="119">
        <f t="shared" si="0"/>
        <v>2815264.32</v>
      </c>
      <c r="J15" s="119">
        <f t="shared" si="1"/>
        <v>2687297.76</v>
      </c>
      <c r="K15" s="119">
        <f t="shared" ref="K15:K73" si="5">J15-G15</f>
        <v>127966.56000000006</v>
      </c>
      <c r="L15" s="119">
        <f t="shared" si="2"/>
        <v>95974.920000000042</v>
      </c>
      <c r="M15" s="119">
        <f t="shared" si="3"/>
        <v>2655306.1199999996</v>
      </c>
      <c r="N15" s="278" t="s">
        <v>567</v>
      </c>
    </row>
    <row r="16" spans="2:14" ht="39.950000000000003" customHeight="1">
      <c r="B16" s="115">
        <f t="shared" si="4"/>
        <v>4</v>
      </c>
      <c r="C16" s="116" t="s">
        <v>92</v>
      </c>
      <c r="D16" s="117" t="s">
        <v>236</v>
      </c>
      <c r="E16" s="127" t="s">
        <v>193</v>
      </c>
      <c r="F16" s="119">
        <v>163275</v>
      </c>
      <c r="G16" s="119">
        <v>2272788</v>
      </c>
      <c r="H16" s="120" t="s">
        <v>231</v>
      </c>
      <c r="I16" s="119">
        <f t="shared" si="0"/>
        <v>2500066.8000000003</v>
      </c>
      <c r="J16" s="119">
        <f t="shared" si="1"/>
        <v>2386427.4</v>
      </c>
      <c r="K16" s="119">
        <f t="shared" si="5"/>
        <v>113639.39999999991</v>
      </c>
      <c r="L16" s="119">
        <f t="shared" si="2"/>
        <v>85229.54999999993</v>
      </c>
      <c r="M16" s="119">
        <f t="shared" si="3"/>
        <v>2358017.5499999998</v>
      </c>
      <c r="N16" s="278" t="s">
        <v>567</v>
      </c>
    </row>
    <row r="17" spans="2:14" ht="39.950000000000003" customHeight="1">
      <c r="B17" s="115">
        <f t="shared" si="4"/>
        <v>5</v>
      </c>
      <c r="C17" s="116" t="s">
        <v>92</v>
      </c>
      <c r="D17" s="117" t="s">
        <v>237</v>
      </c>
      <c r="E17" s="127" t="s">
        <v>193</v>
      </c>
      <c r="F17" s="119">
        <v>363189.65</v>
      </c>
      <c r="G17" s="119">
        <v>5055599.9280000003</v>
      </c>
      <c r="H17" s="120" t="s">
        <v>231</v>
      </c>
      <c r="I17" s="119">
        <f t="shared" si="0"/>
        <v>5561159.9208000004</v>
      </c>
      <c r="J17" s="119">
        <f t="shared" si="1"/>
        <v>5308379.9244000008</v>
      </c>
      <c r="K17" s="119">
        <f t="shared" si="5"/>
        <v>252779.99640000053</v>
      </c>
      <c r="L17" s="119">
        <f t="shared" si="2"/>
        <v>189584.9973000004</v>
      </c>
      <c r="M17" s="119">
        <f t="shared" si="3"/>
        <v>5245184.9253000002</v>
      </c>
      <c r="N17" s="278" t="s">
        <v>567</v>
      </c>
    </row>
    <row r="18" spans="2:14" ht="39.950000000000003" customHeight="1">
      <c r="B18" s="115">
        <f t="shared" si="4"/>
        <v>6</v>
      </c>
      <c r="C18" s="116" t="s">
        <v>92</v>
      </c>
      <c r="D18" s="117" t="s">
        <v>238</v>
      </c>
      <c r="E18" s="127" t="s">
        <v>202</v>
      </c>
      <c r="F18" s="119">
        <v>92308</v>
      </c>
      <c r="G18" s="119">
        <v>1284927.3599999999</v>
      </c>
      <c r="H18" s="120" t="s">
        <v>231</v>
      </c>
      <c r="I18" s="119">
        <f t="shared" si="0"/>
        <v>1413420.0959999999</v>
      </c>
      <c r="J18" s="119">
        <f t="shared" si="1"/>
        <v>1349173.7279999999</v>
      </c>
      <c r="K18" s="119">
        <f t="shared" si="5"/>
        <v>64246.368000000017</v>
      </c>
      <c r="L18" s="119">
        <f t="shared" si="2"/>
        <v>48184.776000000013</v>
      </c>
      <c r="M18" s="119">
        <f t="shared" si="3"/>
        <v>1333112.1359999999</v>
      </c>
      <c r="N18" s="278" t="s">
        <v>567</v>
      </c>
    </row>
    <row r="19" spans="2:14" ht="39.950000000000003" customHeight="1">
      <c r="B19" s="115">
        <f t="shared" si="4"/>
        <v>7</v>
      </c>
      <c r="C19" s="116" t="s">
        <v>92</v>
      </c>
      <c r="D19" s="117" t="s">
        <v>239</v>
      </c>
      <c r="E19" s="127" t="s">
        <v>202</v>
      </c>
      <c r="F19" s="119">
        <v>89533</v>
      </c>
      <c r="G19" s="119">
        <v>1246299.3599999999</v>
      </c>
      <c r="H19" s="120" t="s">
        <v>231</v>
      </c>
      <c r="I19" s="119">
        <f t="shared" si="0"/>
        <v>1370929.2959999999</v>
      </c>
      <c r="J19" s="119">
        <f t="shared" si="1"/>
        <v>1308614.328</v>
      </c>
      <c r="K19" s="119">
        <f t="shared" si="5"/>
        <v>62314.96800000011</v>
      </c>
      <c r="L19" s="119">
        <f t="shared" si="2"/>
        <v>46736.226000000082</v>
      </c>
      <c r="M19" s="119">
        <f t="shared" si="3"/>
        <v>1293035.5859999999</v>
      </c>
      <c r="N19" s="278" t="s">
        <v>567</v>
      </c>
    </row>
    <row r="20" spans="2:14" ht="39.950000000000003" customHeight="1">
      <c r="B20" s="115">
        <f t="shared" si="4"/>
        <v>8</v>
      </c>
      <c r="C20" s="116" t="s">
        <v>92</v>
      </c>
      <c r="D20" s="117" t="s">
        <v>240</v>
      </c>
      <c r="E20" s="127" t="s">
        <v>241</v>
      </c>
      <c r="F20" s="119">
        <v>83000</v>
      </c>
      <c r="G20" s="119">
        <v>1155360</v>
      </c>
      <c r="H20" s="120" t="s">
        <v>231</v>
      </c>
      <c r="I20" s="119">
        <f t="shared" si="0"/>
        <v>1270896</v>
      </c>
      <c r="J20" s="119">
        <f t="shared" si="1"/>
        <v>1213128</v>
      </c>
      <c r="K20" s="119">
        <f t="shared" si="5"/>
        <v>57768</v>
      </c>
      <c r="L20" s="119">
        <f t="shared" si="2"/>
        <v>43326</v>
      </c>
      <c r="M20" s="119">
        <f t="shared" si="3"/>
        <v>1198686</v>
      </c>
      <c r="N20" s="278" t="s">
        <v>567</v>
      </c>
    </row>
    <row r="21" spans="2:14" ht="39.950000000000003" customHeight="1">
      <c r="B21" s="57">
        <f t="shared" si="4"/>
        <v>9</v>
      </c>
      <c r="C21" s="83" t="s">
        <v>92</v>
      </c>
      <c r="D21" s="133" t="s">
        <v>242</v>
      </c>
      <c r="E21" s="85" t="s">
        <v>243</v>
      </c>
      <c r="F21" s="81">
        <v>684000</v>
      </c>
      <c r="G21" s="81">
        <v>9521280</v>
      </c>
      <c r="H21" s="82" t="s">
        <v>231</v>
      </c>
      <c r="I21" s="119">
        <f t="shared" si="0"/>
        <v>10473408</v>
      </c>
      <c r="J21" s="119">
        <f t="shared" si="1"/>
        <v>9997344</v>
      </c>
      <c r="K21" s="119"/>
      <c r="L21" s="119">
        <f t="shared" si="2"/>
        <v>0</v>
      </c>
      <c r="M21" s="119">
        <f t="shared" si="3"/>
        <v>9521280</v>
      </c>
      <c r="N21" s="278" t="s">
        <v>569</v>
      </c>
    </row>
    <row r="22" spans="2:14" ht="39.950000000000003" customHeight="1">
      <c r="B22" s="57">
        <f t="shared" si="4"/>
        <v>10</v>
      </c>
      <c r="C22" s="83" t="s">
        <v>93</v>
      </c>
      <c r="D22" s="84" t="s">
        <v>244</v>
      </c>
      <c r="E22" s="80" t="s">
        <v>230</v>
      </c>
      <c r="F22" s="81">
        <v>19762.3</v>
      </c>
      <c r="G22" s="81">
        <v>275091.21599999996</v>
      </c>
      <c r="H22" s="82" t="s">
        <v>231</v>
      </c>
      <c r="I22" s="119">
        <f t="shared" si="0"/>
        <v>302600.33759999997</v>
      </c>
      <c r="J22" s="119">
        <f t="shared" si="1"/>
        <v>288845.77679999999</v>
      </c>
      <c r="K22" s="119"/>
      <c r="L22" s="119">
        <f t="shared" si="2"/>
        <v>0</v>
      </c>
      <c r="M22" s="119">
        <f t="shared" si="3"/>
        <v>275091.21599999996</v>
      </c>
      <c r="N22" s="278" t="s">
        <v>569</v>
      </c>
    </row>
    <row r="23" spans="2:14" ht="39.950000000000003" customHeight="1">
      <c r="B23" s="57">
        <f t="shared" si="4"/>
        <v>11</v>
      </c>
      <c r="C23" s="83" t="s">
        <v>93</v>
      </c>
      <c r="D23" s="84" t="s">
        <v>245</v>
      </c>
      <c r="E23" s="80" t="s">
        <v>202</v>
      </c>
      <c r="F23" s="81">
        <v>50000</v>
      </c>
      <c r="G23" s="81">
        <v>696000</v>
      </c>
      <c r="H23" s="82" t="s">
        <v>231</v>
      </c>
      <c r="I23" s="119">
        <f t="shared" si="0"/>
        <v>765600.00000000012</v>
      </c>
      <c r="J23" s="119">
        <f t="shared" si="1"/>
        <v>730800</v>
      </c>
      <c r="K23" s="119"/>
      <c r="L23" s="119">
        <f t="shared" si="2"/>
        <v>0</v>
      </c>
      <c r="M23" s="119">
        <f t="shared" si="3"/>
        <v>696000</v>
      </c>
      <c r="N23" s="278" t="s">
        <v>569</v>
      </c>
    </row>
    <row r="24" spans="2:14" ht="39.950000000000003" customHeight="1">
      <c r="B24" s="57">
        <f t="shared" si="4"/>
        <v>12</v>
      </c>
      <c r="C24" s="83" t="s">
        <v>93</v>
      </c>
      <c r="D24" s="84" t="s">
        <v>246</v>
      </c>
      <c r="E24" s="80" t="s">
        <v>197</v>
      </c>
      <c r="F24" s="81">
        <v>20800</v>
      </c>
      <c r="G24" s="81">
        <v>249600</v>
      </c>
      <c r="H24" s="82" t="s">
        <v>231</v>
      </c>
      <c r="I24" s="119">
        <f t="shared" si="0"/>
        <v>274560</v>
      </c>
      <c r="J24" s="119">
        <f t="shared" si="1"/>
        <v>262080</v>
      </c>
      <c r="K24" s="119"/>
      <c r="L24" s="119">
        <f t="shared" si="2"/>
        <v>0</v>
      </c>
      <c r="M24" s="119">
        <f t="shared" si="3"/>
        <v>249600</v>
      </c>
      <c r="N24" s="278" t="s">
        <v>569</v>
      </c>
    </row>
    <row r="25" spans="2:14" ht="39.950000000000003" customHeight="1">
      <c r="B25" s="115">
        <f t="shared" si="4"/>
        <v>13</v>
      </c>
      <c r="C25" s="116" t="s">
        <v>93</v>
      </c>
      <c r="D25" s="117" t="s">
        <v>247</v>
      </c>
      <c r="E25" s="118" t="s">
        <v>248</v>
      </c>
      <c r="F25" s="119">
        <v>85000</v>
      </c>
      <c r="G25" s="119">
        <v>1183200</v>
      </c>
      <c r="H25" s="120" t="s">
        <v>231</v>
      </c>
      <c r="I25" s="119">
        <f t="shared" si="0"/>
        <v>1301520</v>
      </c>
      <c r="J25" s="119">
        <f t="shared" si="1"/>
        <v>1242360</v>
      </c>
      <c r="K25" s="119">
        <f t="shared" si="5"/>
        <v>59160</v>
      </c>
      <c r="L25" s="119">
        <f t="shared" si="2"/>
        <v>44370</v>
      </c>
      <c r="M25" s="119">
        <f t="shared" si="3"/>
        <v>1227570</v>
      </c>
      <c r="N25" s="278" t="s">
        <v>567</v>
      </c>
    </row>
    <row r="26" spans="2:14" ht="39.950000000000003" customHeight="1">
      <c r="B26" s="57">
        <f t="shared" si="4"/>
        <v>14</v>
      </c>
      <c r="C26" s="83" t="s">
        <v>94</v>
      </c>
      <c r="D26" s="84" t="s">
        <v>249</v>
      </c>
      <c r="E26" s="85" t="s">
        <v>250</v>
      </c>
      <c r="F26" s="81">
        <v>8118.07</v>
      </c>
      <c r="G26" s="81">
        <v>113003.53439999999</v>
      </c>
      <c r="H26" s="82" t="s">
        <v>231</v>
      </c>
      <c r="I26" s="119">
        <f t="shared" si="0"/>
        <v>124303.88784</v>
      </c>
      <c r="J26" s="119">
        <f t="shared" si="1"/>
        <v>118653.71111999999</v>
      </c>
      <c r="K26" s="119"/>
      <c r="L26" s="119">
        <f t="shared" si="2"/>
        <v>0</v>
      </c>
      <c r="M26" s="119">
        <f t="shared" si="3"/>
        <v>113003.53439999999</v>
      </c>
      <c r="N26" s="278" t="s">
        <v>569</v>
      </c>
    </row>
    <row r="27" spans="2:14" ht="89.25" customHeight="1">
      <c r="B27" s="57">
        <f t="shared" si="4"/>
        <v>15</v>
      </c>
      <c r="C27" s="83" t="s">
        <v>94</v>
      </c>
      <c r="D27" s="84" t="s">
        <v>251</v>
      </c>
      <c r="E27" s="80" t="s">
        <v>252</v>
      </c>
      <c r="F27" s="81">
        <v>52800</v>
      </c>
      <c r="G27" s="81">
        <v>734976</v>
      </c>
      <c r="H27" s="82" t="s">
        <v>231</v>
      </c>
      <c r="I27" s="119">
        <f t="shared" si="0"/>
        <v>808473.60000000009</v>
      </c>
      <c r="J27" s="119">
        <f t="shared" si="1"/>
        <v>771724.80000000005</v>
      </c>
      <c r="K27" s="119"/>
      <c r="L27" s="119">
        <f t="shared" si="2"/>
        <v>0</v>
      </c>
      <c r="M27" s="119">
        <f t="shared" si="3"/>
        <v>734976</v>
      </c>
      <c r="N27" s="278" t="s">
        <v>569</v>
      </c>
    </row>
    <row r="28" spans="2:14" ht="39.950000000000003" customHeight="1">
      <c r="B28" s="57">
        <f t="shared" si="4"/>
        <v>16</v>
      </c>
      <c r="C28" s="83" t="s">
        <v>94</v>
      </c>
      <c r="D28" s="84" t="s">
        <v>253</v>
      </c>
      <c r="E28" s="85" t="s">
        <v>254</v>
      </c>
      <c r="F28" s="81">
        <v>50000</v>
      </c>
      <c r="G28" s="81">
        <v>696000</v>
      </c>
      <c r="H28" s="82" t="s">
        <v>231</v>
      </c>
      <c r="I28" s="119">
        <f t="shared" si="0"/>
        <v>765600.00000000012</v>
      </c>
      <c r="J28" s="119">
        <f t="shared" si="1"/>
        <v>730800</v>
      </c>
      <c r="K28" s="119"/>
      <c r="L28" s="119">
        <f t="shared" si="2"/>
        <v>0</v>
      </c>
      <c r="M28" s="119">
        <f t="shared" si="3"/>
        <v>696000</v>
      </c>
      <c r="N28" s="278" t="s">
        <v>569</v>
      </c>
    </row>
    <row r="29" spans="2:14" ht="39.950000000000003" customHeight="1">
      <c r="B29" s="57">
        <f t="shared" si="4"/>
        <v>17</v>
      </c>
      <c r="C29" s="83" t="s">
        <v>94</v>
      </c>
      <c r="D29" s="84" t="s">
        <v>255</v>
      </c>
      <c r="E29" s="85" t="s">
        <v>153</v>
      </c>
      <c r="F29" s="81">
        <v>39000</v>
      </c>
      <c r="G29" s="81">
        <v>542880</v>
      </c>
      <c r="H29" s="82" t="s">
        <v>231</v>
      </c>
      <c r="I29" s="119">
        <f t="shared" si="0"/>
        <v>597168</v>
      </c>
      <c r="J29" s="119">
        <f t="shared" si="1"/>
        <v>570024</v>
      </c>
      <c r="K29" s="119"/>
      <c r="L29" s="119">
        <f t="shared" si="2"/>
        <v>0</v>
      </c>
      <c r="M29" s="119">
        <f t="shared" si="3"/>
        <v>542880</v>
      </c>
      <c r="N29" s="278" t="s">
        <v>569</v>
      </c>
    </row>
    <row r="30" spans="2:14" ht="39.950000000000003" customHeight="1">
      <c r="B30" s="57">
        <f t="shared" si="4"/>
        <v>18</v>
      </c>
      <c r="C30" s="83" t="s">
        <v>94</v>
      </c>
      <c r="D30" s="84" t="s">
        <v>256</v>
      </c>
      <c r="E30" s="85" t="s">
        <v>139</v>
      </c>
      <c r="F30" s="81">
        <v>9000</v>
      </c>
      <c r="G30" s="81">
        <v>125279.99999999999</v>
      </c>
      <c r="H30" s="82" t="s">
        <v>231</v>
      </c>
      <c r="I30" s="119">
        <f t="shared" si="0"/>
        <v>137808</v>
      </c>
      <c r="J30" s="119">
        <f t="shared" si="1"/>
        <v>131544</v>
      </c>
      <c r="K30" s="119"/>
      <c r="L30" s="119">
        <f t="shared" si="2"/>
        <v>0</v>
      </c>
      <c r="M30" s="119">
        <f t="shared" si="3"/>
        <v>125279.99999999999</v>
      </c>
      <c r="N30" s="278" t="s">
        <v>569</v>
      </c>
    </row>
    <row r="31" spans="2:14" ht="39.950000000000003" customHeight="1">
      <c r="B31" s="57">
        <f t="shared" si="4"/>
        <v>19</v>
      </c>
      <c r="C31" s="83" t="s">
        <v>94</v>
      </c>
      <c r="D31" s="84" t="s">
        <v>257</v>
      </c>
      <c r="E31" s="85" t="s">
        <v>139</v>
      </c>
      <c r="F31" s="81">
        <v>39700</v>
      </c>
      <c r="G31" s="81">
        <v>552624</v>
      </c>
      <c r="H31" s="82" t="s">
        <v>231</v>
      </c>
      <c r="I31" s="119">
        <f t="shared" si="0"/>
        <v>607886.4</v>
      </c>
      <c r="J31" s="119">
        <f t="shared" si="1"/>
        <v>580255.20000000007</v>
      </c>
      <c r="K31" s="119"/>
      <c r="L31" s="119">
        <f t="shared" si="2"/>
        <v>0</v>
      </c>
      <c r="M31" s="119">
        <f t="shared" si="3"/>
        <v>552624</v>
      </c>
      <c r="N31" s="278" t="s">
        <v>569</v>
      </c>
    </row>
    <row r="32" spans="2:14" ht="39.950000000000003" customHeight="1">
      <c r="B32" s="57">
        <f t="shared" si="4"/>
        <v>20</v>
      </c>
      <c r="C32" s="83" t="s">
        <v>94</v>
      </c>
      <c r="D32" s="84" t="s">
        <v>258</v>
      </c>
      <c r="E32" s="85" t="s">
        <v>139</v>
      </c>
      <c r="F32" s="81">
        <v>9000</v>
      </c>
      <c r="G32" s="81">
        <v>125279.99999999999</v>
      </c>
      <c r="H32" s="82" t="s">
        <v>231</v>
      </c>
      <c r="I32" s="119">
        <f t="shared" si="0"/>
        <v>137808</v>
      </c>
      <c r="J32" s="119">
        <f t="shared" si="1"/>
        <v>131544</v>
      </c>
      <c r="K32" s="119"/>
      <c r="L32" s="119">
        <f t="shared" si="2"/>
        <v>0</v>
      </c>
      <c r="M32" s="119">
        <f t="shared" si="3"/>
        <v>125279.99999999999</v>
      </c>
      <c r="N32" s="278" t="s">
        <v>569</v>
      </c>
    </row>
    <row r="33" spans="2:14" ht="39.950000000000003" customHeight="1">
      <c r="B33" s="57">
        <f t="shared" si="4"/>
        <v>21</v>
      </c>
      <c r="C33" s="83" t="s">
        <v>94</v>
      </c>
      <c r="D33" s="84" t="s">
        <v>259</v>
      </c>
      <c r="E33" s="85" t="s">
        <v>139</v>
      </c>
      <c r="F33" s="81">
        <v>9000</v>
      </c>
      <c r="G33" s="81">
        <v>125279.99999999999</v>
      </c>
      <c r="H33" s="82" t="s">
        <v>231</v>
      </c>
      <c r="I33" s="119">
        <f t="shared" si="0"/>
        <v>137808</v>
      </c>
      <c r="J33" s="119">
        <f t="shared" si="1"/>
        <v>131544</v>
      </c>
      <c r="K33" s="119"/>
      <c r="L33" s="119">
        <f t="shared" si="2"/>
        <v>0</v>
      </c>
      <c r="M33" s="119">
        <f t="shared" si="3"/>
        <v>125279.99999999999</v>
      </c>
      <c r="N33" s="278" t="s">
        <v>569</v>
      </c>
    </row>
    <row r="34" spans="2:14" ht="39.950000000000003" customHeight="1">
      <c r="B34" s="57">
        <f t="shared" si="4"/>
        <v>22</v>
      </c>
      <c r="C34" s="83" t="s">
        <v>95</v>
      </c>
      <c r="D34" s="84" t="s">
        <v>260</v>
      </c>
      <c r="E34" s="80" t="s">
        <v>261</v>
      </c>
      <c r="F34" s="81">
        <v>11157</v>
      </c>
      <c r="G34" s="81">
        <v>155305.44</v>
      </c>
      <c r="H34" s="82" t="s">
        <v>231</v>
      </c>
      <c r="I34" s="119">
        <f t="shared" si="0"/>
        <v>170835.98400000003</v>
      </c>
      <c r="J34" s="119">
        <f t="shared" si="1"/>
        <v>163070.712</v>
      </c>
      <c r="K34" s="119"/>
      <c r="L34" s="119">
        <f t="shared" si="2"/>
        <v>0</v>
      </c>
      <c r="M34" s="119">
        <f t="shared" si="3"/>
        <v>155305.44</v>
      </c>
      <c r="N34" s="278" t="s">
        <v>569</v>
      </c>
    </row>
    <row r="35" spans="2:14" ht="39.950000000000003" customHeight="1">
      <c r="B35" s="57">
        <f t="shared" si="4"/>
        <v>23</v>
      </c>
      <c r="C35" s="83" t="s">
        <v>95</v>
      </c>
      <c r="D35" s="84" t="s">
        <v>262</v>
      </c>
      <c r="E35" s="80" t="s">
        <v>263</v>
      </c>
      <c r="F35" s="81">
        <v>7814</v>
      </c>
      <c r="G35" s="81">
        <v>108770.87999999999</v>
      </c>
      <c r="H35" s="82" t="s">
        <v>231</v>
      </c>
      <c r="I35" s="119">
        <f t="shared" si="0"/>
        <v>119647.96799999999</v>
      </c>
      <c r="J35" s="119">
        <f t="shared" si="1"/>
        <v>114209.424</v>
      </c>
      <c r="K35" s="119"/>
      <c r="L35" s="119">
        <f t="shared" si="2"/>
        <v>0</v>
      </c>
      <c r="M35" s="119">
        <f t="shared" si="3"/>
        <v>108770.87999999999</v>
      </c>
      <c r="N35" s="278" t="s">
        <v>569</v>
      </c>
    </row>
    <row r="36" spans="2:14" ht="39.950000000000003" customHeight="1">
      <c r="B36" s="57">
        <f t="shared" si="4"/>
        <v>24</v>
      </c>
      <c r="C36" s="83" t="s">
        <v>95</v>
      </c>
      <c r="D36" s="84" t="s">
        <v>264</v>
      </c>
      <c r="E36" s="80" t="s">
        <v>265</v>
      </c>
      <c r="F36" s="81">
        <v>3675</v>
      </c>
      <c r="G36" s="81">
        <v>51156</v>
      </c>
      <c r="H36" s="82" t="s">
        <v>231</v>
      </c>
      <c r="I36" s="119">
        <f t="shared" si="0"/>
        <v>56271.600000000006</v>
      </c>
      <c r="J36" s="119">
        <f t="shared" si="1"/>
        <v>53713.8</v>
      </c>
      <c r="K36" s="119"/>
      <c r="L36" s="119">
        <f t="shared" si="2"/>
        <v>0</v>
      </c>
      <c r="M36" s="119">
        <f t="shared" si="3"/>
        <v>51156</v>
      </c>
      <c r="N36" s="278" t="s">
        <v>569</v>
      </c>
    </row>
    <row r="37" spans="2:14" ht="39.950000000000003" customHeight="1">
      <c r="B37" s="57">
        <f t="shared" si="4"/>
        <v>25</v>
      </c>
      <c r="C37" s="83" t="s">
        <v>95</v>
      </c>
      <c r="D37" s="86" t="s">
        <v>266</v>
      </c>
      <c r="E37" s="80" t="s">
        <v>267</v>
      </c>
      <c r="F37" s="81">
        <v>14921</v>
      </c>
      <c r="G37" s="81">
        <v>207700.31999999998</v>
      </c>
      <c r="H37" s="82" t="s">
        <v>231</v>
      </c>
      <c r="I37" s="119">
        <f t="shared" si="0"/>
        <v>228470.35199999998</v>
      </c>
      <c r="J37" s="119">
        <f t="shared" si="1"/>
        <v>218085.33599999998</v>
      </c>
      <c r="K37" s="119"/>
      <c r="L37" s="119">
        <f t="shared" si="2"/>
        <v>0</v>
      </c>
      <c r="M37" s="119">
        <f t="shared" si="3"/>
        <v>207700.31999999998</v>
      </c>
      <c r="N37" s="278" t="s">
        <v>569</v>
      </c>
    </row>
    <row r="38" spans="2:14" ht="27.75" customHeight="1">
      <c r="B38" s="115">
        <f t="shared" si="4"/>
        <v>26</v>
      </c>
      <c r="C38" s="116" t="s">
        <v>95</v>
      </c>
      <c r="D38" s="117" t="s">
        <v>268</v>
      </c>
      <c r="E38" s="118" t="s">
        <v>269</v>
      </c>
      <c r="F38" s="119">
        <v>94500</v>
      </c>
      <c r="G38" s="119">
        <v>1224720</v>
      </c>
      <c r="H38" s="120" t="s">
        <v>231</v>
      </c>
      <c r="I38" s="119">
        <f t="shared" si="0"/>
        <v>1347192</v>
      </c>
      <c r="J38" s="119">
        <f t="shared" si="1"/>
        <v>1285956</v>
      </c>
      <c r="K38" s="119">
        <f t="shared" si="5"/>
        <v>61236</v>
      </c>
      <c r="L38" s="119">
        <f t="shared" si="2"/>
        <v>45927</v>
      </c>
      <c r="M38" s="119">
        <f t="shared" si="3"/>
        <v>1270647</v>
      </c>
      <c r="N38" s="278" t="s">
        <v>567</v>
      </c>
    </row>
    <row r="39" spans="2:14" ht="27.75" customHeight="1">
      <c r="B39" s="115">
        <f t="shared" si="4"/>
        <v>27</v>
      </c>
      <c r="C39" s="116" t="s">
        <v>95</v>
      </c>
      <c r="D39" s="117" t="s">
        <v>270</v>
      </c>
      <c r="E39" s="118" t="s">
        <v>193</v>
      </c>
      <c r="F39" s="119">
        <v>20326</v>
      </c>
      <c r="G39" s="119">
        <v>282937.92</v>
      </c>
      <c r="H39" s="120" t="s">
        <v>231</v>
      </c>
      <c r="I39" s="119">
        <f t="shared" si="0"/>
        <v>311231.712</v>
      </c>
      <c r="J39" s="119">
        <f t="shared" si="1"/>
        <v>297084.81599999999</v>
      </c>
      <c r="K39" s="119">
        <f t="shared" si="5"/>
        <v>14146.896000000008</v>
      </c>
      <c r="L39" s="119">
        <f t="shared" si="2"/>
        <v>10610.172000000006</v>
      </c>
      <c r="M39" s="119">
        <f t="shared" si="3"/>
        <v>293548.092</v>
      </c>
      <c r="N39" s="278" t="s">
        <v>567</v>
      </c>
    </row>
    <row r="40" spans="2:14" ht="27.75" customHeight="1">
      <c r="B40" s="115">
        <f t="shared" si="4"/>
        <v>28</v>
      </c>
      <c r="C40" s="116" t="s">
        <v>95</v>
      </c>
      <c r="D40" s="117" t="s">
        <v>271</v>
      </c>
      <c r="E40" s="139" t="s">
        <v>193</v>
      </c>
      <c r="F40" s="119">
        <v>33735</v>
      </c>
      <c r="G40" s="119">
        <v>469591.19999999995</v>
      </c>
      <c r="H40" s="120" t="s">
        <v>231</v>
      </c>
      <c r="I40" s="119">
        <f t="shared" si="0"/>
        <v>516550.32</v>
      </c>
      <c r="J40" s="119">
        <f t="shared" si="1"/>
        <v>493070.75999999995</v>
      </c>
      <c r="K40" s="119">
        <f t="shared" si="5"/>
        <v>23479.559999999998</v>
      </c>
      <c r="L40" s="119">
        <f t="shared" si="2"/>
        <v>17609.669999999998</v>
      </c>
      <c r="M40" s="119">
        <f t="shared" si="3"/>
        <v>487200.86999999994</v>
      </c>
      <c r="N40" s="278" t="s">
        <v>567</v>
      </c>
    </row>
    <row r="41" spans="2:14" ht="27.75" customHeight="1">
      <c r="B41" s="57">
        <f t="shared" si="4"/>
        <v>29</v>
      </c>
      <c r="C41" s="83" t="s">
        <v>95</v>
      </c>
      <c r="D41" s="84" t="s">
        <v>272</v>
      </c>
      <c r="E41" s="80" t="s">
        <v>193</v>
      </c>
      <c r="F41" s="81">
        <v>21849</v>
      </c>
      <c r="G41" s="81">
        <v>304138.07999999996</v>
      </c>
      <c r="H41" s="82" t="s">
        <v>231</v>
      </c>
      <c r="I41" s="119">
        <f t="shared" si="0"/>
        <v>334551.88799999998</v>
      </c>
      <c r="J41" s="119">
        <f t="shared" si="1"/>
        <v>319344.984</v>
      </c>
      <c r="K41" s="119"/>
      <c r="L41" s="119">
        <f t="shared" si="2"/>
        <v>0</v>
      </c>
      <c r="M41" s="119">
        <f t="shared" si="3"/>
        <v>304138.07999999996</v>
      </c>
      <c r="N41" s="278" t="s">
        <v>569</v>
      </c>
    </row>
    <row r="42" spans="2:14" ht="27.75" customHeight="1">
      <c r="B42" s="57">
        <f t="shared" si="4"/>
        <v>30</v>
      </c>
      <c r="C42" s="83" t="s">
        <v>95</v>
      </c>
      <c r="D42" s="84" t="s">
        <v>273</v>
      </c>
      <c r="E42" s="80" t="s">
        <v>274</v>
      </c>
      <c r="F42" s="81">
        <v>21042.95</v>
      </c>
      <c r="G42" s="81">
        <v>292917.864</v>
      </c>
      <c r="H42" s="82" t="s">
        <v>231</v>
      </c>
      <c r="I42" s="119">
        <f t="shared" si="0"/>
        <v>322209.65040000004</v>
      </c>
      <c r="J42" s="119">
        <f t="shared" si="1"/>
        <v>307563.75719999999</v>
      </c>
      <c r="K42" s="119"/>
      <c r="L42" s="119">
        <f t="shared" si="2"/>
        <v>0</v>
      </c>
      <c r="M42" s="119">
        <f t="shared" si="3"/>
        <v>292917.864</v>
      </c>
      <c r="N42" s="278" t="s">
        <v>569</v>
      </c>
    </row>
    <row r="43" spans="2:14" ht="27.75" customHeight="1">
      <c r="B43" s="57">
        <f t="shared" si="4"/>
        <v>31</v>
      </c>
      <c r="C43" s="83" t="s">
        <v>95</v>
      </c>
      <c r="D43" s="84" t="s">
        <v>275</v>
      </c>
      <c r="E43" s="87" t="s">
        <v>150</v>
      </c>
      <c r="F43" s="81">
        <v>24248</v>
      </c>
      <c r="G43" s="81">
        <v>337532.15999999997</v>
      </c>
      <c r="H43" s="82" t="s">
        <v>231</v>
      </c>
      <c r="I43" s="119">
        <f t="shared" si="0"/>
        <v>371285.37599999999</v>
      </c>
      <c r="J43" s="119">
        <f t="shared" si="1"/>
        <v>354408.76799999998</v>
      </c>
      <c r="K43" s="119"/>
      <c r="L43" s="119">
        <f t="shared" si="2"/>
        <v>0</v>
      </c>
      <c r="M43" s="119">
        <f t="shared" si="3"/>
        <v>337532.15999999997</v>
      </c>
      <c r="N43" s="278" t="s">
        <v>569</v>
      </c>
    </row>
    <row r="44" spans="2:14" ht="27.75" customHeight="1">
      <c r="B44" s="115">
        <f t="shared" si="4"/>
        <v>32</v>
      </c>
      <c r="C44" s="116" t="s">
        <v>96</v>
      </c>
      <c r="D44" s="121" t="s">
        <v>276</v>
      </c>
      <c r="E44" s="122" t="s">
        <v>277</v>
      </c>
      <c r="F44" s="123">
        <v>1102464</v>
      </c>
      <c r="G44" s="119">
        <v>13229568</v>
      </c>
      <c r="H44" s="120" t="s">
        <v>231</v>
      </c>
      <c r="I44" s="119">
        <f t="shared" si="0"/>
        <v>14552524.800000001</v>
      </c>
      <c r="J44" s="119">
        <f t="shared" si="1"/>
        <v>13891046.4</v>
      </c>
      <c r="K44" s="119">
        <f t="shared" si="5"/>
        <v>661478.40000000037</v>
      </c>
      <c r="L44" s="119">
        <f t="shared" si="2"/>
        <v>496108.80000000028</v>
      </c>
      <c r="M44" s="119">
        <f t="shared" si="3"/>
        <v>13725676.800000001</v>
      </c>
      <c r="N44" s="278" t="s">
        <v>567</v>
      </c>
    </row>
    <row r="45" spans="2:14" ht="27.75" customHeight="1">
      <c r="B45" s="115">
        <f t="shared" si="4"/>
        <v>33</v>
      </c>
      <c r="C45" s="116" t="s">
        <v>96</v>
      </c>
      <c r="D45" s="121" t="s">
        <v>278</v>
      </c>
      <c r="E45" s="122" t="s">
        <v>277</v>
      </c>
      <c r="F45" s="119">
        <v>617287.55000000005</v>
      </c>
      <c r="G45" s="119">
        <v>8670758</v>
      </c>
      <c r="H45" s="120" t="s">
        <v>231</v>
      </c>
      <c r="I45" s="119">
        <f t="shared" si="0"/>
        <v>9537833.8000000007</v>
      </c>
      <c r="J45" s="119">
        <f t="shared" si="1"/>
        <v>9104295.9000000004</v>
      </c>
      <c r="K45" s="119">
        <f t="shared" si="5"/>
        <v>433537.90000000037</v>
      </c>
      <c r="L45" s="119">
        <f t="shared" si="2"/>
        <v>325153.42500000028</v>
      </c>
      <c r="M45" s="119">
        <f t="shared" si="3"/>
        <v>8995911.4250000007</v>
      </c>
      <c r="N45" s="278" t="s">
        <v>567</v>
      </c>
    </row>
    <row r="46" spans="2:14" ht="27.75" customHeight="1">
      <c r="B46" s="115">
        <f t="shared" si="4"/>
        <v>34</v>
      </c>
      <c r="C46" s="116" t="s">
        <v>96</v>
      </c>
      <c r="D46" s="124" t="s">
        <v>279</v>
      </c>
      <c r="E46" s="122" t="s">
        <v>277</v>
      </c>
      <c r="F46" s="119">
        <v>1551723.6</v>
      </c>
      <c r="G46" s="119">
        <v>23759992</v>
      </c>
      <c r="H46" s="120" t="s">
        <v>231</v>
      </c>
      <c r="I46" s="119">
        <f t="shared" si="0"/>
        <v>26135991.200000003</v>
      </c>
      <c r="J46" s="119">
        <f t="shared" si="1"/>
        <v>24947991.600000001</v>
      </c>
      <c r="K46" s="119">
        <f t="shared" si="5"/>
        <v>1187999.6000000015</v>
      </c>
      <c r="L46" s="119">
        <f t="shared" si="2"/>
        <v>890999.70000000112</v>
      </c>
      <c r="M46" s="119">
        <f t="shared" si="3"/>
        <v>24650991.700000003</v>
      </c>
      <c r="N46" s="278" t="s">
        <v>567</v>
      </c>
    </row>
    <row r="47" spans="2:14" ht="39" customHeight="1">
      <c r="B47" s="115">
        <f t="shared" si="4"/>
        <v>35</v>
      </c>
      <c r="C47" s="116" t="s">
        <v>96</v>
      </c>
      <c r="D47" s="124" t="s">
        <v>280</v>
      </c>
      <c r="E47" s="122" t="s">
        <v>139</v>
      </c>
      <c r="F47" s="125">
        <v>2839014</v>
      </c>
      <c r="G47" s="119">
        <v>34068168</v>
      </c>
      <c r="H47" s="120" t="s">
        <v>231</v>
      </c>
      <c r="I47" s="119">
        <f t="shared" si="0"/>
        <v>37474984.800000004</v>
      </c>
      <c r="J47" s="119">
        <f t="shared" si="1"/>
        <v>35771576.399999999</v>
      </c>
      <c r="K47" s="119">
        <f t="shared" si="5"/>
        <v>1703408.3999999985</v>
      </c>
      <c r="L47" s="119">
        <f t="shared" si="2"/>
        <v>1277556.2999999989</v>
      </c>
      <c r="M47" s="119">
        <f t="shared" si="3"/>
        <v>35345724.299999997</v>
      </c>
      <c r="N47" s="278" t="s">
        <v>567</v>
      </c>
    </row>
    <row r="48" spans="2:14" ht="27.75" customHeight="1">
      <c r="B48" s="115">
        <f t="shared" si="4"/>
        <v>36</v>
      </c>
      <c r="C48" s="116" t="s">
        <v>96</v>
      </c>
      <c r="D48" s="124" t="s">
        <v>281</v>
      </c>
      <c r="E48" s="122" t="s">
        <v>282</v>
      </c>
      <c r="F48" s="125">
        <v>1075165.828</v>
      </c>
      <c r="G48" s="119">
        <v>14966309</v>
      </c>
      <c r="H48" s="120" t="s">
        <v>231</v>
      </c>
      <c r="I48" s="119">
        <f t="shared" si="0"/>
        <v>16462939.900000002</v>
      </c>
      <c r="J48" s="119">
        <f t="shared" si="1"/>
        <v>15714624.450000001</v>
      </c>
      <c r="K48" s="119">
        <f t="shared" si="5"/>
        <v>748315.45000000112</v>
      </c>
      <c r="L48" s="119">
        <f t="shared" si="2"/>
        <v>561236.58750000084</v>
      </c>
      <c r="M48" s="119">
        <f t="shared" si="3"/>
        <v>15527545.5875</v>
      </c>
      <c r="N48" s="278" t="s">
        <v>567</v>
      </c>
    </row>
    <row r="49" spans="2:14" ht="27.75" customHeight="1">
      <c r="B49" s="57">
        <f t="shared" si="4"/>
        <v>37</v>
      </c>
      <c r="C49" s="83" t="s">
        <v>121</v>
      </c>
      <c r="D49" s="84" t="s">
        <v>283</v>
      </c>
      <c r="E49" s="80" t="s">
        <v>284</v>
      </c>
      <c r="F49" s="81">
        <v>7000</v>
      </c>
      <c r="G49" s="81">
        <v>97440</v>
      </c>
      <c r="H49" s="82" t="s">
        <v>231</v>
      </c>
      <c r="I49" s="119">
        <f t="shared" si="0"/>
        <v>107184.00000000001</v>
      </c>
      <c r="J49" s="119">
        <f t="shared" si="1"/>
        <v>102312</v>
      </c>
      <c r="K49" s="119"/>
      <c r="L49" s="119">
        <f t="shared" si="2"/>
        <v>0</v>
      </c>
      <c r="M49" s="119">
        <f t="shared" si="3"/>
        <v>97440</v>
      </c>
      <c r="N49" s="278" t="s">
        <v>569</v>
      </c>
    </row>
    <row r="50" spans="2:14" ht="27.75" customHeight="1">
      <c r="B50" s="115">
        <f t="shared" si="4"/>
        <v>38</v>
      </c>
      <c r="C50" s="116" t="s">
        <v>121</v>
      </c>
      <c r="D50" s="117" t="s">
        <v>285</v>
      </c>
      <c r="E50" s="118" t="s">
        <v>286</v>
      </c>
      <c r="F50" s="119">
        <v>6000</v>
      </c>
      <c r="G50" s="119">
        <v>83520</v>
      </c>
      <c r="H50" s="120" t="s">
        <v>231</v>
      </c>
      <c r="I50" s="119">
        <f t="shared" si="0"/>
        <v>91872.000000000015</v>
      </c>
      <c r="J50" s="119">
        <f t="shared" si="1"/>
        <v>87696</v>
      </c>
      <c r="K50" s="119">
        <f t="shared" si="5"/>
        <v>4176</v>
      </c>
      <c r="L50" s="119">
        <f t="shared" si="2"/>
        <v>3132</v>
      </c>
      <c r="M50" s="119">
        <f t="shared" si="3"/>
        <v>86652</v>
      </c>
      <c r="N50" s="278" t="s">
        <v>567</v>
      </c>
    </row>
    <row r="51" spans="2:14" ht="27.75" customHeight="1">
      <c r="B51" s="115">
        <f t="shared" si="4"/>
        <v>39</v>
      </c>
      <c r="C51" s="116" t="s">
        <v>121</v>
      </c>
      <c r="D51" s="117" t="s">
        <v>287</v>
      </c>
      <c r="E51" s="118" t="s">
        <v>288</v>
      </c>
      <c r="F51" s="119">
        <v>7000</v>
      </c>
      <c r="G51" s="119">
        <v>97440</v>
      </c>
      <c r="H51" s="120" t="s">
        <v>231</v>
      </c>
      <c r="I51" s="119">
        <f t="shared" si="0"/>
        <v>107184.00000000001</v>
      </c>
      <c r="J51" s="119">
        <f t="shared" si="1"/>
        <v>102312</v>
      </c>
      <c r="K51" s="119">
        <f t="shared" si="5"/>
        <v>4872</v>
      </c>
      <c r="L51" s="119">
        <f t="shared" si="2"/>
        <v>3654</v>
      </c>
      <c r="M51" s="119">
        <f t="shared" si="3"/>
        <v>101094</v>
      </c>
      <c r="N51" s="278" t="s">
        <v>567</v>
      </c>
    </row>
    <row r="52" spans="2:14" ht="27.75" customHeight="1">
      <c r="B52" s="57">
        <f t="shared" si="4"/>
        <v>40</v>
      </c>
      <c r="C52" s="83" t="s">
        <v>121</v>
      </c>
      <c r="D52" s="84" t="s">
        <v>289</v>
      </c>
      <c r="E52" s="80" t="s">
        <v>290</v>
      </c>
      <c r="F52" s="81">
        <v>179772.42</v>
      </c>
      <c r="G52" s="81">
        <v>2502432.0863999999</v>
      </c>
      <c r="H52" s="82" t="s">
        <v>231</v>
      </c>
      <c r="I52" s="119">
        <f t="shared" si="0"/>
        <v>2752675.2950400002</v>
      </c>
      <c r="J52" s="119">
        <f t="shared" si="1"/>
        <v>2627553.6907199998</v>
      </c>
      <c r="K52" s="119"/>
      <c r="L52" s="119">
        <f t="shared" si="2"/>
        <v>0</v>
      </c>
      <c r="M52" s="119">
        <f t="shared" si="3"/>
        <v>2502432.0863999999</v>
      </c>
      <c r="N52" s="278" t="s">
        <v>569</v>
      </c>
    </row>
    <row r="53" spans="2:14" ht="36">
      <c r="B53" s="57">
        <f t="shared" si="4"/>
        <v>41</v>
      </c>
      <c r="C53" s="83" t="s">
        <v>121</v>
      </c>
      <c r="D53" s="84" t="s">
        <v>291</v>
      </c>
      <c r="E53" s="80" t="s">
        <v>292</v>
      </c>
      <c r="F53" s="81">
        <v>5500</v>
      </c>
      <c r="G53" s="81">
        <v>76560</v>
      </c>
      <c r="H53" s="82" t="s">
        <v>231</v>
      </c>
      <c r="I53" s="119">
        <f t="shared" si="0"/>
        <v>84216</v>
      </c>
      <c r="J53" s="119">
        <f t="shared" si="1"/>
        <v>80388</v>
      </c>
      <c r="K53" s="119"/>
      <c r="L53" s="119">
        <f t="shared" si="2"/>
        <v>0</v>
      </c>
      <c r="M53" s="119">
        <f t="shared" si="3"/>
        <v>76560</v>
      </c>
      <c r="N53" s="278" t="s">
        <v>569</v>
      </c>
    </row>
    <row r="54" spans="2:14" ht="24">
      <c r="B54" s="57">
        <f t="shared" si="4"/>
        <v>42</v>
      </c>
      <c r="C54" s="83" t="s">
        <v>121</v>
      </c>
      <c r="D54" s="88" t="s">
        <v>293</v>
      </c>
      <c r="E54" s="80" t="s">
        <v>294</v>
      </c>
      <c r="F54" s="81">
        <v>35000</v>
      </c>
      <c r="G54" s="81">
        <v>487199.99999999994</v>
      </c>
      <c r="H54" s="82" t="s">
        <v>231</v>
      </c>
      <c r="I54" s="119">
        <f t="shared" si="0"/>
        <v>535920</v>
      </c>
      <c r="J54" s="119">
        <f t="shared" si="1"/>
        <v>511559.99999999994</v>
      </c>
      <c r="K54" s="119"/>
      <c r="L54" s="119">
        <f t="shared" si="2"/>
        <v>0</v>
      </c>
      <c r="M54" s="119">
        <f t="shared" si="3"/>
        <v>487199.99999999994</v>
      </c>
      <c r="N54" s="278" t="s">
        <v>569</v>
      </c>
    </row>
    <row r="55" spans="2:14" ht="36">
      <c r="B55" s="57">
        <f t="shared" si="4"/>
        <v>43</v>
      </c>
      <c r="C55" s="83" t="s">
        <v>121</v>
      </c>
      <c r="D55" s="84" t="s">
        <v>295</v>
      </c>
      <c r="E55" s="80" t="s">
        <v>296</v>
      </c>
      <c r="F55" s="81">
        <v>270000</v>
      </c>
      <c r="G55" s="81">
        <v>3758399.9999999995</v>
      </c>
      <c r="H55" s="82" t="s">
        <v>231</v>
      </c>
      <c r="I55" s="119">
        <f t="shared" si="0"/>
        <v>4134240</v>
      </c>
      <c r="J55" s="119">
        <f t="shared" si="1"/>
        <v>3946319.9999999995</v>
      </c>
      <c r="K55" s="119"/>
      <c r="L55" s="119">
        <f t="shared" si="2"/>
        <v>0</v>
      </c>
      <c r="M55" s="119">
        <f t="shared" si="3"/>
        <v>3758399.9999999995</v>
      </c>
      <c r="N55" s="278" t="s">
        <v>569</v>
      </c>
    </row>
    <row r="56" spans="2:14" ht="24">
      <c r="B56" s="57">
        <f t="shared" si="4"/>
        <v>44</v>
      </c>
      <c r="C56" s="83" t="s">
        <v>121</v>
      </c>
      <c r="D56" s="79" t="s">
        <v>297</v>
      </c>
      <c r="E56" s="80" t="s">
        <v>298</v>
      </c>
      <c r="F56" s="81">
        <v>15000</v>
      </c>
      <c r="G56" s="81">
        <v>208800</v>
      </c>
      <c r="H56" s="82" t="s">
        <v>231</v>
      </c>
      <c r="I56" s="119">
        <f t="shared" si="0"/>
        <v>229680.00000000003</v>
      </c>
      <c r="J56" s="119">
        <f t="shared" si="1"/>
        <v>219240</v>
      </c>
      <c r="K56" s="119"/>
      <c r="L56" s="119">
        <f t="shared" si="2"/>
        <v>0</v>
      </c>
      <c r="M56" s="119">
        <f t="shared" si="3"/>
        <v>208800</v>
      </c>
      <c r="N56" s="278" t="s">
        <v>569</v>
      </c>
    </row>
    <row r="57" spans="2:14" ht="36">
      <c r="B57" s="115">
        <f t="shared" si="4"/>
        <v>45</v>
      </c>
      <c r="C57" s="116" t="s">
        <v>121</v>
      </c>
      <c r="D57" s="126" t="s">
        <v>299</v>
      </c>
      <c r="E57" s="118" t="s">
        <v>300</v>
      </c>
      <c r="F57" s="119">
        <v>250610</v>
      </c>
      <c r="G57" s="119">
        <v>3488491.1999999997</v>
      </c>
      <c r="H57" s="120" t="s">
        <v>231</v>
      </c>
      <c r="I57" s="119">
        <f t="shared" si="0"/>
        <v>3837340.32</v>
      </c>
      <c r="J57" s="119">
        <f t="shared" si="1"/>
        <v>3662915.76</v>
      </c>
      <c r="K57" s="119">
        <f t="shared" si="5"/>
        <v>174424.56000000006</v>
      </c>
      <c r="L57" s="119">
        <f t="shared" si="2"/>
        <v>130818.42000000004</v>
      </c>
      <c r="M57" s="119">
        <f t="shared" si="3"/>
        <v>3619309.6199999996</v>
      </c>
      <c r="N57" s="278" t="s">
        <v>567</v>
      </c>
    </row>
    <row r="58" spans="2:14" ht="48" customHeight="1">
      <c r="B58" s="57">
        <f t="shared" si="4"/>
        <v>46</v>
      </c>
      <c r="C58" s="83" t="s">
        <v>121</v>
      </c>
      <c r="D58" s="79" t="s">
        <v>301</v>
      </c>
      <c r="E58" s="80" t="s">
        <v>302</v>
      </c>
      <c r="F58" s="81">
        <v>105007.54</v>
      </c>
      <c r="G58" s="81">
        <v>1461704.9567999998</v>
      </c>
      <c r="H58" s="82" t="s">
        <v>231</v>
      </c>
      <c r="I58" s="119">
        <f t="shared" si="0"/>
        <v>1607875.45248</v>
      </c>
      <c r="J58" s="119">
        <f t="shared" si="1"/>
        <v>1534790.2046399999</v>
      </c>
      <c r="K58" s="119"/>
      <c r="L58" s="119">
        <f t="shared" si="2"/>
        <v>0</v>
      </c>
      <c r="M58" s="119">
        <f t="shared" si="3"/>
        <v>1461704.9567999998</v>
      </c>
      <c r="N58" s="278" t="s">
        <v>569</v>
      </c>
    </row>
    <row r="59" spans="2:14" ht="48">
      <c r="B59" s="57">
        <f t="shared" si="4"/>
        <v>47</v>
      </c>
      <c r="C59" s="83" t="s">
        <v>121</v>
      </c>
      <c r="D59" s="79" t="s">
        <v>303</v>
      </c>
      <c r="E59" s="80" t="s">
        <v>304</v>
      </c>
      <c r="F59" s="81">
        <v>97000</v>
      </c>
      <c r="G59" s="81">
        <v>1350240</v>
      </c>
      <c r="H59" s="82" t="s">
        <v>231</v>
      </c>
      <c r="I59" s="119">
        <f t="shared" si="0"/>
        <v>1485264.0000000002</v>
      </c>
      <c r="J59" s="119">
        <f t="shared" si="1"/>
        <v>1417752</v>
      </c>
      <c r="K59" s="119"/>
      <c r="L59" s="119">
        <f t="shared" si="2"/>
        <v>0</v>
      </c>
      <c r="M59" s="119">
        <f t="shared" si="3"/>
        <v>1350240</v>
      </c>
      <c r="N59" s="278" t="s">
        <v>569</v>
      </c>
    </row>
    <row r="60" spans="2:14" ht="24">
      <c r="B60" s="57">
        <f t="shared" si="4"/>
        <v>48</v>
      </c>
      <c r="C60" s="83" t="s">
        <v>97</v>
      </c>
      <c r="D60" s="79" t="s">
        <v>305</v>
      </c>
      <c r="E60" s="85" t="s">
        <v>306</v>
      </c>
      <c r="F60" s="81">
        <v>46171.839999999997</v>
      </c>
      <c r="G60" s="81">
        <v>642712.01279999991</v>
      </c>
      <c r="H60" s="82" t="s">
        <v>231</v>
      </c>
      <c r="I60" s="119">
        <f t="shared" si="0"/>
        <v>706983.21407999995</v>
      </c>
      <c r="J60" s="119">
        <f t="shared" si="1"/>
        <v>674847.61343999999</v>
      </c>
      <c r="K60" s="119"/>
      <c r="L60" s="119">
        <f t="shared" si="2"/>
        <v>0</v>
      </c>
      <c r="M60" s="119">
        <f t="shared" si="3"/>
        <v>642712.01279999991</v>
      </c>
      <c r="N60" s="278" t="s">
        <v>569</v>
      </c>
    </row>
    <row r="61" spans="2:14" ht="24">
      <c r="B61" s="57">
        <f t="shared" si="4"/>
        <v>49</v>
      </c>
      <c r="C61" s="83" t="s">
        <v>97</v>
      </c>
      <c r="D61" s="79" t="s">
        <v>307</v>
      </c>
      <c r="E61" s="85" t="s">
        <v>150</v>
      </c>
      <c r="F61" s="81">
        <v>42000</v>
      </c>
      <c r="G61" s="81">
        <v>584640</v>
      </c>
      <c r="H61" s="82" t="s">
        <v>231</v>
      </c>
      <c r="I61" s="119">
        <f t="shared" si="0"/>
        <v>643104</v>
      </c>
      <c r="J61" s="119">
        <f t="shared" si="1"/>
        <v>613872</v>
      </c>
      <c r="K61" s="119"/>
      <c r="L61" s="119">
        <f t="shared" si="2"/>
        <v>0</v>
      </c>
      <c r="M61" s="119">
        <f t="shared" si="3"/>
        <v>584640</v>
      </c>
      <c r="N61" s="278" t="s">
        <v>569</v>
      </c>
    </row>
    <row r="62" spans="2:14" ht="24">
      <c r="B62" s="57">
        <f t="shared" si="4"/>
        <v>50</v>
      </c>
      <c r="C62" s="83" t="s">
        <v>97</v>
      </c>
      <c r="D62" s="79" t="s">
        <v>308</v>
      </c>
      <c r="E62" s="85" t="s">
        <v>150</v>
      </c>
      <c r="F62" s="81">
        <v>55000</v>
      </c>
      <c r="G62" s="81">
        <v>765600</v>
      </c>
      <c r="H62" s="82" t="s">
        <v>231</v>
      </c>
      <c r="I62" s="119">
        <f t="shared" si="0"/>
        <v>842160.00000000012</v>
      </c>
      <c r="J62" s="119">
        <f t="shared" si="1"/>
        <v>803880</v>
      </c>
      <c r="K62" s="119"/>
      <c r="L62" s="119">
        <f t="shared" si="2"/>
        <v>0</v>
      </c>
      <c r="M62" s="119">
        <f t="shared" si="3"/>
        <v>765600</v>
      </c>
      <c r="N62" s="278" t="s">
        <v>569</v>
      </c>
    </row>
    <row r="63" spans="2:14" ht="36">
      <c r="B63" s="57">
        <f t="shared" si="4"/>
        <v>51</v>
      </c>
      <c r="C63" s="83" t="s">
        <v>97</v>
      </c>
      <c r="D63" s="79" t="s">
        <v>309</v>
      </c>
      <c r="E63" s="85" t="s">
        <v>310</v>
      </c>
      <c r="F63" s="81">
        <v>78500</v>
      </c>
      <c r="G63" s="81">
        <v>1092720</v>
      </c>
      <c r="H63" s="82" t="s">
        <v>231</v>
      </c>
      <c r="I63" s="119">
        <f t="shared" si="0"/>
        <v>1201992</v>
      </c>
      <c r="J63" s="119">
        <f t="shared" si="1"/>
        <v>1147356</v>
      </c>
      <c r="K63" s="119"/>
      <c r="L63" s="119">
        <f t="shared" si="2"/>
        <v>0</v>
      </c>
      <c r="M63" s="119">
        <f t="shared" si="3"/>
        <v>1092720</v>
      </c>
      <c r="N63" s="278" t="s">
        <v>569</v>
      </c>
    </row>
    <row r="64" spans="2:14" ht="36">
      <c r="B64" s="57">
        <f t="shared" si="4"/>
        <v>52</v>
      </c>
      <c r="C64" s="83" t="s">
        <v>97</v>
      </c>
      <c r="D64" s="79" t="s">
        <v>311</v>
      </c>
      <c r="E64" s="85" t="s">
        <v>193</v>
      </c>
      <c r="F64" s="81">
        <v>43760.75</v>
      </c>
      <c r="G64" s="81">
        <v>609149.64</v>
      </c>
      <c r="H64" s="82" t="s">
        <v>231</v>
      </c>
      <c r="I64" s="119">
        <f t="shared" si="0"/>
        <v>670064.60400000005</v>
      </c>
      <c r="J64" s="119">
        <f t="shared" si="1"/>
        <v>639607.12200000009</v>
      </c>
      <c r="K64" s="119"/>
      <c r="L64" s="119">
        <f t="shared" si="2"/>
        <v>0</v>
      </c>
      <c r="M64" s="119">
        <f t="shared" si="3"/>
        <v>609149.64</v>
      </c>
      <c r="N64" s="278" t="s">
        <v>569</v>
      </c>
    </row>
    <row r="65" spans="2:14" ht="24">
      <c r="B65" s="57">
        <f t="shared" si="4"/>
        <v>53</v>
      </c>
      <c r="C65" s="83" t="s">
        <v>97</v>
      </c>
      <c r="D65" s="79" t="s">
        <v>312</v>
      </c>
      <c r="E65" s="85" t="s">
        <v>193</v>
      </c>
      <c r="F65" s="81">
        <v>60800</v>
      </c>
      <c r="G65" s="81">
        <v>846335.99999999988</v>
      </c>
      <c r="H65" s="82" t="s">
        <v>231</v>
      </c>
      <c r="I65" s="119">
        <f t="shared" si="0"/>
        <v>930969.59999999998</v>
      </c>
      <c r="J65" s="119">
        <f t="shared" si="1"/>
        <v>888652.79999999993</v>
      </c>
      <c r="K65" s="119"/>
      <c r="L65" s="119">
        <f t="shared" si="2"/>
        <v>0</v>
      </c>
      <c r="M65" s="119">
        <f t="shared" si="3"/>
        <v>846335.99999999988</v>
      </c>
      <c r="N65" s="278" t="s">
        <v>569</v>
      </c>
    </row>
    <row r="66" spans="2:14" ht="24">
      <c r="B66" s="57">
        <f t="shared" si="4"/>
        <v>54</v>
      </c>
      <c r="C66" s="83" t="s">
        <v>97</v>
      </c>
      <c r="D66" s="79" t="s">
        <v>313</v>
      </c>
      <c r="E66" s="85" t="s">
        <v>314</v>
      </c>
      <c r="F66" s="81">
        <v>58577.88</v>
      </c>
      <c r="G66" s="81">
        <v>815404.08959999983</v>
      </c>
      <c r="H66" s="82" t="s">
        <v>231</v>
      </c>
      <c r="I66" s="119">
        <f t="shared" si="0"/>
        <v>896944.49855999986</v>
      </c>
      <c r="J66" s="119">
        <f t="shared" si="1"/>
        <v>856174.29407999991</v>
      </c>
      <c r="K66" s="119"/>
      <c r="L66" s="119">
        <f t="shared" si="2"/>
        <v>0</v>
      </c>
      <c r="M66" s="119">
        <f t="shared" si="3"/>
        <v>815404.08959999983</v>
      </c>
      <c r="N66" s="278" t="s">
        <v>569</v>
      </c>
    </row>
    <row r="67" spans="2:14" ht="36">
      <c r="B67" s="57">
        <f t="shared" si="4"/>
        <v>55</v>
      </c>
      <c r="C67" s="83" t="s">
        <v>97</v>
      </c>
      <c r="D67" s="79" t="s">
        <v>315</v>
      </c>
      <c r="E67" s="85" t="s">
        <v>316</v>
      </c>
      <c r="F67" s="81">
        <v>51394.79</v>
      </c>
      <c r="G67" s="81">
        <v>715415.47679999995</v>
      </c>
      <c r="H67" s="82" t="s">
        <v>231</v>
      </c>
      <c r="I67" s="119">
        <f t="shared" si="0"/>
        <v>786957.02448000002</v>
      </c>
      <c r="J67" s="119">
        <f t="shared" si="1"/>
        <v>751186.25063999998</v>
      </c>
      <c r="K67" s="119"/>
      <c r="L67" s="119">
        <f t="shared" si="2"/>
        <v>0</v>
      </c>
      <c r="M67" s="119">
        <f t="shared" si="3"/>
        <v>715415.47679999995</v>
      </c>
      <c r="N67" s="278" t="s">
        <v>569</v>
      </c>
    </row>
    <row r="68" spans="2:14" ht="26.25" customHeight="1">
      <c r="B68" s="57">
        <f t="shared" si="4"/>
        <v>56</v>
      </c>
      <c r="C68" s="83" t="s">
        <v>97</v>
      </c>
      <c r="D68" s="79" t="s">
        <v>317</v>
      </c>
      <c r="E68" s="85" t="s">
        <v>318</v>
      </c>
      <c r="F68" s="81">
        <v>90000</v>
      </c>
      <c r="G68" s="81">
        <v>1252800</v>
      </c>
      <c r="H68" s="82" t="s">
        <v>231</v>
      </c>
      <c r="I68" s="119">
        <f t="shared" si="0"/>
        <v>1378080</v>
      </c>
      <c r="J68" s="119">
        <f t="shared" si="1"/>
        <v>1315440</v>
      </c>
      <c r="K68" s="119"/>
      <c r="L68" s="119">
        <f t="shared" si="2"/>
        <v>0</v>
      </c>
      <c r="M68" s="119">
        <f t="shared" si="3"/>
        <v>1252800</v>
      </c>
      <c r="N68" s="278" t="s">
        <v>569</v>
      </c>
    </row>
    <row r="69" spans="2:14" ht="28.5" customHeight="1">
      <c r="B69" s="57">
        <f t="shared" si="4"/>
        <v>57</v>
      </c>
      <c r="C69" s="83" t="s">
        <v>97</v>
      </c>
      <c r="D69" s="79" t="s">
        <v>319</v>
      </c>
      <c r="E69" s="85" t="s">
        <v>150</v>
      </c>
      <c r="F69" s="81">
        <v>60000</v>
      </c>
      <c r="G69" s="81">
        <v>835200</v>
      </c>
      <c r="H69" s="82" t="s">
        <v>231</v>
      </c>
      <c r="I69" s="119">
        <f t="shared" si="0"/>
        <v>918720.00000000012</v>
      </c>
      <c r="J69" s="119">
        <f t="shared" si="1"/>
        <v>876960</v>
      </c>
      <c r="K69" s="119"/>
      <c r="L69" s="119">
        <f t="shared" si="2"/>
        <v>0</v>
      </c>
      <c r="M69" s="119">
        <f t="shared" si="3"/>
        <v>835200</v>
      </c>
      <c r="N69" s="278" t="s">
        <v>569</v>
      </c>
    </row>
    <row r="70" spans="2:14" ht="39" customHeight="1">
      <c r="B70" s="115">
        <f t="shared" si="4"/>
        <v>58</v>
      </c>
      <c r="C70" s="116" t="s">
        <v>98</v>
      </c>
      <c r="D70" s="126" t="s">
        <v>320</v>
      </c>
      <c r="E70" s="127" t="s">
        <v>321</v>
      </c>
      <c r="F70" s="119">
        <v>4241</v>
      </c>
      <c r="G70" s="119">
        <v>59034.719999999994</v>
      </c>
      <c r="H70" s="120" t="s">
        <v>231</v>
      </c>
      <c r="I70" s="119">
        <f t="shared" si="0"/>
        <v>64938.191999999995</v>
      </c>
      <c r="J70" s="119">
        <f t="shared" si="1"/>
        <v>61986.455999999998</v>
      </c>
      <c r="K70" s="119">
        <f t="shared" si="5"/>
        <v>2951.7360000000044</v>
      </c>
      <c r="L70" s="119">
        <f t="shared" si="2"/>
        <v>2213.8020000000033</v>
      </c>
      <c r="M70" s="119">
        <f t="shared" si="3"/>
        <v>61248.521999999997</v>
      </c>
      <c r="N70" s="278" t="s">
        <v>567</v>
      </c>
    </row>
    <row r="71" spans="2:14" ht="28.5" customHeight="1">
      <c r="B71" s="115">
        <f t="shared" si="4"/>
        <v>59</v>
      </c>
      <c r="C71" s="116" t="s">
        <v>98</v>
      </c>
      <c r="D71" s="126" t="s">
        <v>322</v>
      </c>
      <c r="E71" s="127" t="s">
        <v>323</v>
      </c>
      <c r="F71" s="148">
        <v>6061</v>
      </c>
      <c r="G71" s="119">
        <v>84369.12</v>
      </c>
      <c r="H71" s="120" t="s">
        <v>231</v>
      </c>
      <c r="I71" s="119">
        <f t="shared" si="0"/>
        <v>92806.032000000007</v>
      </c>
      <c r="J71" s="119">
        <f t="shared" si="1"/>
        <v>88587.576000000001</v>
      </c>
      <c r="K71" s="119">
        <f t="shared" si="5"/>
        <v>4218.4560000000056</v>
      </c>
      <c r="L71" s="119">
        <f t="shared" si="2"/>
        <v>3163.8420000000042</v>
      </c>
      <c r="M71" s="119">
        <f t="shared" si="3"/>
        <v>87532.962</v>
      </c>
      <c r="N71" s="278" t="s">
        <v>567</v>
      </c>
    </row>
    <row r="72" spans="2:14" ht="24">
      <c r="B72" s="115">
        <f t="shared" si="4"/>
        <v>60</v>
      </c>
      <c r="C72" s="116" t="s">
        <v>98</v>
      </c>
      <c r="D72" s="126" t="s">
        <v>324</v>
      </c>
      <c r="E72" s="127" t="s">
        <v>210</v>
      </c>
      <c r="F72" s="119">
        <v>5500</v>
      </c>
      <c r="G72" s="119">
        <v>76560</v>
      </c>
      <c r="H72" s="120" t="s">
        <v>231</v>
      </c>
      <c r="I72" s="119">
        <f t="shared" si="0"/>
        <v>84216</v>
      </c>
      <c r="J72" s="119">
        <f t="shared" si="1"/>
        <v>80388</v>
      </c>
      <c r="K72" s="119">
        <f t="shared" si="5"/>
        <v>3828</v>
      </c>
      <c r="L72" s="119">
        <f t="shared" si="2"/>
        <v>2871</v>
      </c>
      <c r="M72" s="119">
        <f t="shared" si="3"/>
        <v>79431</v>
      </c>
      <c r="N72" s="278" t="s">
        <v>567</v>
      </c>
    </row>
    <row r="73" spans="2:14" ht="24">
      <c r="B73" s="115">
        <f t="shared" si="4"/>
        <v>61</v>
      </c>
      <c r="C73" s="116" t="s">
        <v>98</v>
      </c>
      <c r="D73" s="126" t="s">
        <v>325</v>
      </c>
      <c r="E73" s="127" t="s">
        <v>326</v>
      </c>
      <c r="F73" s="119">
        <v>23100</v>
      </c>
      <c r="G73" s="119">
        <v>321552</v>
      </c>
      <c r="H73" s="120" t="s">
        <v>231</v>
      </c>
      <c r="I73" s="119">
        <f t="shared" si="0"/>
        <v>353707.2</v>
      </c>
      <c r="J73" s="119">
        <f t="shared" si="1"/>
        <v>337629.60000000003</v>
      </c>
      <c r="K73" s="119">
        <f t="shared" si="5"/>
        <v>16077.600000000035</v>
      </c>
      <c r="L73" s="119">
        <f t="shared" si="2"/>
        <v>12058.200000000026</v>
      </c>
      <c r="M73" s="119">
        <f t="shared" si="3"/>
        <v>333610.2</v>
      </c>
      <c r="N73" s="278" t="s">
        <v>567</v>
      </c>
    </row>
    <row r="74" spans="2:14" ht="27.75" customHeight="1">
      <c r="B74" s="57">
        <f t="shared" si="4"/>
        <v>62</v>
      </c>
      <c r="C74" s="83" t="s">
        <v>100</v>
      </c>
      <c r="D74" s="79" t="s">
        <v>327</v>
      </c>
      <c r="E74" s="85" t="s">
        <v>328</v>
      </c>
      <c r="F74" s="81">
        <v>7114.5</v>
      </c>
      <c r="G74" s="81">
        <v>99033.84</v>
      </c>
      <c r="H74" s="82" t="s">
        <v>231</v>
      </c>
      <c r="I74" s="119">
        <f t="shared" si="0"/>
        <v>108937.224</v>
      </c>
      <c r="J74" s="119">
        <f t="shared" si="1"/>
        <v>103985.53200000001</v>
      </c>
      <c r="K74" s="119"/>
      <c r="L74" s="119">
        <f t="shared" si="2"/>
        <v>0</v>
      </c>
      <c r="M74" s="119">
        <f t="shared" si="3"/>
        <v>99033.84</v>
      </c>
      <c r="N74" s="278" t="s">
        <v>569</v>
      </c>
    </row>
    <row r="75" spans="2:14" ht="27.75" customHeight="1">
      <c r="B75" s="57">
        <f t="shared" si="4"/>
        <v>63</v>
      </c>
      <c r="C75" s="83" t="s">
        <v>100</v>
      </c>
      <c r="D75" s="79" t="s">
        <v>329</v>
      </c>
      <c r="E75" s="85" t="s">
        <v>330</v>
      </c>
      <c r="F75" s="81">
        <v>5528</v>
      </c>
      <c r="G75" s="81">
        <v>76949.759999999995</v>
      </c>
      <c r="H75" s="82" t="s">
        <v>231</v>
      </c>
      <c r="I75" s="119">
        <f t="shared" si="0"/>
        <v>84644.736000000004</v>
      </c>
      <c r="J75" s="119">
        <f t="shared" si="1"/>
        <v>80797.247999999992</v>
      </c>
      <c r="K75" s="119"/>
      <c r="L75" s="119">
        <f t="shared" si="2"/>
        <v>0</v>
      </c>
      <c r="M75" s="119">
        <f t="shared" si="3"/>
        <v>76949.759999999995</v>
      </c>
      <c r="N75" s="278" t="s">
        <v>569</v>
      </c>
    </row>
    <row r="76" spans="2:14" ht="27.75" customHeight="1">
      <c r="B76" s="57">
        <f t="shared" si="4"/>
        <v>64</v>
      </c>
      <c r="C76" s="83" t="s">
        <v>100</v>
      </c>
      <c r="D76" s="79" t="s">
        <v>331</v>
      </c>
      <c r="E76" s="85" t="s">
        <v>332</v>
      </c>
      <c r="F76" s="81">
        <v>13000</v>
      </c>
      <c r="G76" s="81">
        <v>180960</v>
      </c>
      <c r="H76" s="82" t="s">
        <v>231</v>
      </c>
      <c r="I76" s="119">
        <f t="shared" si="0"/>
        <v>199056.00000000003</v>
      </c>
      <c r="J76" s="119">
        <f t="shared" si="1"/>
        <v>190008</v>
      </c>
      <c r="K76" s="119"/>
      <c r="L76" s="119">
        <f t="shared" si="2"/>
        <v>0</v>
      </c>
      <c r="M76" s="119">
        <f t="shared" si="3"/>
        <v>180960</v>
      </c>
      <c r="N76" s="278" t="s">
        <v>569</v>
      </c>
    </row>
    <row r="77" spans="2:14" ht="27.75" customHeight="1">
      <c r="B77" s="57">
        <f t="shared" si="4"/>
        <v>65</v>
      </c>
      <c r="C77" s="83" t="s">
        <v>100</v>
      </c>
      <c r="D77" s="79" t="s">
        <v>333</v>
      </c>
      <c r="E77" s="85" t="s">
        <v>334</v>
      </c>
      <c r="F77" s="81">
        <v>5315.1</v>
      </c>
      <c r="G77" s="81">
        <v>73986.191999999995</v>
      </c>
      <c r="H77" s="82" t="s">
        <v>231</v>
      </c>
      <c r="I77" s="119">
        <f t="shared" si="0"/>
        <v>81384.811199999996</v>
      </c>
      <c r="J77" s="119">
        <f t="shared" si="1"/>
        <v>77685.501600000003</v>
      </c>
      <c r="K77" s="119"/>
      <c r="L77" s="119">
        <f t="shared" si="2"/>
        <v>0</v>
      </c>
      <c r="M77" s="119">
        <f t="shared" si="3"/>
        <v>73986.191999999995</v>
      </c>
      <c r="N77" s="278" t="s">
        <v>569</v>
      </c>
    </row>
    <row r="78" spans="2:14" ht="27.75" customHeight="1">
      <c r="B78" s="57">
        <f t="shared" si="4"/>
        <v>66</v>
      </c>
      <c r="C78" s="83" t="s">
        <v>100</v>
      </c>
      <c r="D78" s="79" t="s">
        <v>335</v>
      </c>
      <c r="E78" s="85" t="s">
        <v>336</v>
      </c>
      <c r="F78" s="81">
        <v>19500</v>
      </c>
      <c r="G78" s="81">
        <v>271440</v>
      </c>
      <c r="H78" s="82" t="s">
        <v>231</v>
      </c>
      <c r="I78" s="119">
        <f t="shared" ref="I78:I141" si="6">G78*1.1</f>
        <v>298584</v>
      </c>
      <c r="J78" s="119">
        <f t="shared" ref="J78:J141" si="7">G78*1.05</f>
        <v>285012</v>
      </c>
      <c r="K78" s="119"/>
      <c r="L78" s="119">
        <f t="shared" ref="L78:L141" si="8">K78/12*9</f>
        <v>0</v>
      </c>
      <c r="M78" s="119">
        <f t="shared" ref="M78:M141" si="9">G78+L78</f>
        <v>271440</v>
      </c>
      <c r="N78" s="278" t="s">
        <v>569</v>
      </c>
    </row>
    <row r="79" spans="2:14" ht="27.75" customHeight="1">
      <c r="B79" s="57">
        <f t="shared" ref="B79:B142" si="10">+B78+1</f>
        <v>67</v>
      </c>
      <c r="C79" s="83" t="s">
        <v>100</v>
      </c>
      <c r="D79" s="79" t="s">
        <v>337</v>
      </c>
      <c r="E79" s="85" t="s">
        <v>338</v>
      </c>
      <c r="F79" s="81">
        <v>5000</v>
      </c>
      <c r="G79" s="81">
        <v>69600</v>
      </c>
      <c r="H79" s="82" t="s">
        <v>231</v>
      </c>
      <c r="I79" s="119">
        <f t="shared" si="6"/>
        <v>76560</v>
      </c>
      <c r="J79" s="119">
        <f t="shared" si="7"/>
        <v>73080</v>
      </c>
      <c r="K79" s="119"/>
      <c r="L79" s="119">
        <f t="shared" si="8"/>
        <v>0</v>
      </c>
      <c r="M79" s="119">
        <f t="shared" si="9"/>
        <v>69600</v>
      </c>
      <c r="N79" s="278" t="s">
        <v>569</v>
      </c>
    </row>
    <row r="80" spans="2:14" ht="27.75" customHeight="1">
      <c r="B80" s="57">
        <f t="shared" si="10"/>
        <v>68</v>
      </c>
      <c r="C80" s="83" t="s">
        <v>100</v>
      </c>
      <c r="D80" s="79" t="s">
        <v>339</v>
      </c>
      <c r="E80" s="85" t="s">
        <v>340</v>
      </c>
      <c r="F80" s="81">
        <v>5999.65</v>
      </c>
      <c r="G80" s="81">
        <v>83515.127999999982</v>
      </c>
      <c r="H80" s="82" t="s">
        <v>231</v>
      </c>
      <c r="I80" s="119">
        <f t="shared" si="6"/>
        <v>91866.640799999994</v>
      </c>
      <c r="J80" s="119">
        <f t="shared" si="7"/>
        <v>87690.884399999981</v>
      </c>
      <c r="K80" s="119"/>
      <c r="L80" s="119">
        <f t="shared" si="8"/>
        <v>0</v>
      </c>
      <c r="M80" s="119">
        <f t="shared" si="9"/>
        <v>83515.127999999982</v>
      </c>
      <c r="N80" s="278" t="s">
        <v>569</v>
      </c>
    </row>
    <row r="81" spans="2:14" ht="27.75" customHeight="1">
      <c r="B81" s="115">
        <f t="shared" si="10"/>
        <v>69</v>
      </c>
      <c r="C81" s="116" t="s">
        <v>100</v>
      </c>
      <c r="D81" s="126" t="s">
        <v>341</v>
      </c>
      <c r="E81" s="127" t="s">
        <v>342</v>
      </c>
      <c r="F81" s="119">
        <v>7500</v>
      </c>
      <c r="G81" s="119">
        <v>104400</v>
      </c>
      <c r="H81" s="120" t="s">
        <v>231</v>
      </c>
      <c r="I81" s="119">
        <f t="shared" si="6"/>
        <v>114840.00000000001</v>
      </c>
      <c r="J81" s="119">
        <f t="shared" si="7"/>
        <v>109620</v>
      </c>
      <c r="K81" s="119">
        <f t="shared" ref="K81:K141" si="11">J81-G81</f>
        <v>5220</v>
      </c>
      <c r="L81" s="119">
        <f t="shared" si="8"/>
        <v>3915</v>
      </c>
      <c r="M81" s="119">
        <f t="shared" si="9"/>
        <v>108315</v>
      </c>
      <c r="N81" s="278" t="s">
        <v>567</v>
      </c>
    </row>
    <row r="82" spans="2:14" ht="27.75" customHeight="1">
      <c r="B82" s="57">
        <f t="shared" si="10"/>
        <v>70</v>
      </c>
      <c r="C82" s="83" t="s">
        <v>100</v>
      </c>
      <c r="D82" s="79" t="s">
        <v>343</v>
      </c>
      <c r="E82" s="85" t="s">
        <v>344</v>
      </c>
      <c r="F82" s="81">
        <v>15000</v>
      </c>
      <c r="G82" s="81">
        <v>208800</v>
      </c>
      <c r="H82" s="82" t="s">
        <v>231</v>
      </c>
      <c r="I82" s="119">
        <f t="shared" si="6"/>
        <v>229680.00000000003</v>
      </c>
      <c r="J82" s="119">
        <f t="shared" si="7"/>
        <v>219240</v>
      </c>
      <c r="K82" s="119"/>
      <c r="L82" s="119">
        <f t="shared" si="8"/>
        <v>0</v>
      </c>
      <c r="M82" s="119">
        <f t="shared" si="9"/>
        <v>208800</v>
      </c>
      <c r="N82" s="278" t="s">
        <v>569</v>
      </c>
    </row>
    <row r="83" spans="2:14" ht="27.75" customHeight="1">
      <c r="B83" s="57">
        <f t="shared" si="10"/>
        <v>71</v>
      </c>
      <c r="C83" s="83" t="s">
        <v>100</v>
      </c>
      <c r="D83" s="79" t="s">
        <v>345</v>
      </c>
      <c r="E83" s="85" t="s">
        <v>346</v>
      </c>
      <c r="F83" s="81">
        <v>4200</v>
      </c>
      <c r="G83" s="81">
        <v>58463.999999999993</v>
      </c>
      <c r="H83" s="82" t="s">
        <v>231</v>
      </c>
      <c r="I83" s="119">
        <f t="shared" si="6"/>
        <v>64310.399999999994</v>
      </c>
      <c r="J83" s="119">
        <f t="shared" si="7"/>
        <v>61387.199999999997</v>
      </c>
      <c r="K83" s="119"/>
      <c r="L83" s="119">
        <f t="shared" si="8"/>
        <v>0</v>
      </c>
      <c r="M83" s="119">
        <f t="shared" si="9"/>
        <v>58463.999999999993</v>
      </c>
      <c r="N83" s="278" t="s">
        <v>569</v>
      </c>
    </row>
    <row r="84" spans="2:14" ht="27.75" customHeight="1">
      <c r="B84" s="115">
        <f t="shared" si="10"/>
        <v>72</v>
      </c>
      <c r="C84" s="116" t="s">
        <v>100</v>
      </c>
      <c r="D84" s="126" t="s">
        <v>347</v>
      </c>
      <c r="E84" s="127" t="s">
        <v>348</v>
      </c>
      <c r="F84" s="119">
        <v>1212.3499999999999</v>
      </c>
      <c r="G84" s="119">
        <v>16875.911999999997</v>
      </c>
      <c r="H84" s="120" t="s">
        <v>231</v>
      </c>
      <c r="I84" s="119">
        <f t="shared" si="6"/>
        <v>18563.503199999999</v>
      </c>
      <c r="J84" s="119">
        <f t="shared" si="7"/>
        <v>17719.707599999998</v>
      </c>
      <c r="K84" s="119">
        <f t="shared" si="11"/>
        <v>843.79560000000129</v>
      </c>
      <c r="L84" s="119">
        <f t="shared" si="8"/>
        <v>632.84670000000096</v>
      </c>
      <c r="M84" s="119">
        <f t="shared" si="9"/>
        <v>17508.758699999998</v>
      </c>
      <c r="N84" s="278" t="s">
        <v>567</v>
      </c>
    </row>
    <row r="85" spans="2:14" ht="27.75" customHeight="1">
      <c r="B85" s="57">
        <f t="shared" si="10"/>
        <v>73</v>
      </c>
      <c r="C85" s="83" t="s">
        <v>100</v>
      </c>
      <c r="D85" s="79" t="s">
        <v>349</v>
      </c>
      <c r="E85" s="85" t="s">
        <v>350</v>
      </c>
      <c r="F85" s="81">
        <v>5100</v>
      </c>
      <c r="G85" s="81">
        <v>70992</v>
      </c>
      <c r="H85" s="82" t="s">
        <v>231</v>
      </c>
      <c r="I85" s="119">
        <f t="shared" si="6"/>
        <v>78091.200000000012</v>
      </c>
      <c r="J85" s="119">
        <f t="shared" si="7"/>
        <v>74541.600000000006</v>
      </c>
      <c r="K85" s="119"/>
      <c r="L85" s="119">
        <f t="shared" si="8"/>
        <v>0</v>
      </c>
      <c r="M85" s="119">
        <f t="shared" si="9"/>
        <v>70992</v>
      </c>
      <c r="N85" s="278" t="s">
        <v>569</v>
      </c>
    </row>
    <row r="86" spans="2:14" ht="27.75" customHeight="1">
      <c r="B86" s="57">
        <f t="shared" si="10"/>
        <v>74</v>
      </c>
      <c r="C86" s="83" t="s">
        <v>100</v>
      </c>
      <c r="D86" s="79" t="s">
        <v>351</v>
      </c>
      <c r="E86" s="85" t="s">
        <v>352</v>
      </c>
      <c r="F86" s="81">
        <v>8400</v>
      </c>
      <c r="G86" s="81">
        <v>116927.99999999999</v>
      </c>
      <c r="H86" s="82" t="s">
        <v>231</v>
      </c>
      <c r="I86" s="119">
        <f t="shared" si="6"/>
        <v>128620.79999999999</v>
      </c>
      <c r="J86" s="119">
        <f t="shared" si="7"/>
        <v>122774.39999999999</v>
      </c>
      <c r="K86" s="119"/>
      <c r="L86" s="119">
        <f t="shared" si="8"/>
        <v>0</v>
      </c>
      <c r="M86" s="119">
        <f t="shared" si="9"/>
        <v>116927.99999999999</v>
      </c>
      <c r="N86" s="278" t="s">
        <v>569</v>
      </c>
    </row>
    <row r="87" spans="2:14" ht="27.75" customHeight="1">
      <c r="B87" s="57">
        <f t="shared" si="10"/>
        <v>75</v>
      </c>
      <c r="C87" s="83" t="s">
        <v>100</v>
      </c>
      <c r="D87" s="79" t="s">
        <v>353</v>
      </c>
      <c r="E87" s="85" t="s">
        <v>354</v>
      </c>
      <c r="F87" s="81">
        <v>9061.5</v>
      </c>
      <c r="G87" s="81">
        <v>126136.07999999999</v>
      </c>
      <c r="H87" s="82" t="s">
        <v>231</v>
      </c>
      <c r="I87" s="119">
        <f t="shared" si="6"/>
        <v>138749.68799999999</v>
      </c>
      <c r="J87" s="119">
        <f t="shared" si="7"/>
        <v>132442.88399999999</v>
      </c>
      <c r="K87" s="119"/>
      <c r="L87" s="119">
        <f t="shared" si="8"/>
        <v>0</v>
      </c>
      <c r="M87" s="119">
        <f t="shared" si="9"/>
        <v>126136.07999999999</v>
      </c>
      <c r="N87" s="278" t="s">
        <v>569</v>
      </c>
    </row>
    <row r="88" spans="2:14" ht="27.75" customHeight="1">
      <c r="B88" s="57">
        <f t="shared" si="10"/>
        <v>76</v>
      </c>
      <c r="C88" s="83" t="s">
        <v>100</v>
      </c>
      <c r="D88" s="79" t="s">
        <v>355</v>
      </c>
      <c r="E88" s="85" t="s">
        <v>356</v>
      </c>
      <c r="F88" s="81">
        <v>20000</v>
      </c>
      <c r="G88" s="81">
        <v>278400</v>
      </c>
      <c r="H88" s="82" t="s">
        <v>231</v>
      </c>
      <c r="I88" s="119">
        <f t="shared" si="6"/>
        <v>306240</v>
      </c>
      <c r="J88" s="119">
        <f t="shared" si="7"/>
        <v>292320</v>
      </c>
      <c r="K88" s="119"/>
      <c r="L88" s="119">
        <f t="shared" si="8"/>
        <v>0</v>
      </c>
      <c r="M88" s="119">
        <f t="shared" si="9"/>
        <v>278400</v>
      </c>
      <c r="N88" s="278" t="s">
        <v>569</v>
      </c>
    </row>
    <row r="89" spans="2:14" ht="36">
      <c r="B89" s="57">
        <f t="shared" si="10"/>
        <v>77</v>
      </c>
      <c r="C89" s="83" t="s">
        <v>100</v>
      </c>
      <c r="D89" s="79" t="s">
        <v>357</v>
      </c>
      <c r="E89" s="85" t="s">
        <v>193</v>
      </c>
      <c r="F89" s="81">
        <v>190350</v>
      </c>
      <c r="G89" s="81">
        <v>2649672</v>
      </c>
      <c r="H89" s="82" t="s">
        <v>231</v>
      </c>
      <c r="I89" s="119">
        <f t="shared" si="6"/>
        <v>2914639.2</v>
      </c>
      <c r="J89" s="119">
        <f t="shared" si="7"/>
        <v>2782155.6</v>
      </c>
      <c r="K89" s="119"/>
      <c r="L89" s="119">
        <f t="shared" si="8"/>
        <v>0</v>
      </c>
      <c r="M89" s="119">
        <f t="shared" si="9"/>
        <v>2649672</v>
      </c>
      <c r="N89" s="278" t="s">
        <v>569</v>
      </c>
    </row>
    <row r="90" spans="2:14" ht="24">
      <c r="B90" s="115">
        <f t="shared" si="10"/>
        <v>78</v>
      </c>
      <c r="C90" s="116" t="s">
        <v>100</v>
      </c>
      <c r="D90" s="126" t="s">
        <v>358</v>
      </c>
      <c r="E90" s="127" t="s">
        <v>206</v>
      </c>
      <c r="F90" s="119">
        <v>110000</v>
      </c>
      <c r="G90" s="119">
        <v>1531200</v>
      </c>
      <c r="H90" s="120" t="s">
        <v>231</v>
      </c>
      <c r="I90" s="119">
        <f t="shared" si="6"/>
        <v>1684320.0000000002</v>
      </c>
      <c r="J90" s="119">
        <f t="shared" si="7"/>
        <v>1607760</v>
      </c>
      <c r="K90" s="119">
        <f t="shared" si="11"/>
        <v>76560</v>
      </c>
      <c r="L90" s="119">
        <f t="shared" si="8"/>
        <v>57420</v>
      </c>
      <c r="M90" s="119">
        <f t="shared" si="9"/>
        <v>1588620</v>
      </c>
      <c r="N90" s="278" t="s">
        <v>567</v>
      </c>
    </row>
    <row r="91" spans="2:14" ht="24">
      <c r="B91" s="57">
        <f t="shared" si="10"/>
        <v>79</v>
      </c>
      <c r="C91" s="83" t="s">
        <v>100</v>
      </c>
      <c r="D91" s="79" t="s">
        <v>359</v>
      </c>
      <c r="E91" s="85" t="s">
        <v>150</v>
      </c>
      <c r="F91" s="81">
        <v>20000</v>
      </c>
      <c r="G91" s="81">
        <v>278400</v>
      </c>
      <c r="H91" s="82" t="s">
        <v>231</v>
      </c>
      <c r="I91" s="119">
        <f t="shared" si="6"/>
        <v>306240</v>
      </c>
      <c r="J91" s="119">
        <f t="shared" si="7"/>
        <v>292320</v>
      </c>
      <c r="K91" s="119"/>
      <c r="L91" s="119">
        <f t="shared" si="8"/>
        <v>0</v>
      </c>
      <c r="M91" s="119">
        <f t="shared" si="9"/>
        <v>278400</v>
      </c>
      <c r="N91" s="278" t="s">
        <v>569</v>
      </c>
    </row>
    <row r="92" spans="2:14" ht="36">
      <c r="B92" s="57">
        <f t="shared" si="10"/>
        <v>80</v>
      </c>
      <c r="C92" s="83" t="s">
        <v>100</v>
      </c>
      <c r="D92" s="79" t="s">
        <v>360</v>
      </c>
      <c r="E92" s="85" t="s">
        <v>141</v>
      </c>
      <c r="F92" s="81">
        <v>1817000</v>
      </c>
      <c r="G92" s="81">
        <v>25292640</v>
      </c>
      <c r="H92" s="82" t="s">
        <v>231</v>
      </c>
      <c r="I92" s="119">
        <f t="shared" si="6"/>
        <v>27821904.000000004</v>
      </c>
      <c r="J92" s="119">
        <f t="shared" si="7"/>
        <v>26557272</v>
      </c>
      <c r="K92" s="119"/>
      <c r="L92" s="119">
        <f t="shared" si="8"/>
        <v>0</v>
      </c>
      <c r="M92" s="119">
        <f t="shared" si="9"/>
        <v>25292640</v>
      </c>
      <c r="N92" s="278" t="s">
        <v>569</v>
      </c>
    </row>
    <row r="93" spans="2:14" ht="36">
      <c r="B93" s="115">
        <f t="shared" si="10"/>
        <v>81</v>
      </c>
      <c r="C93" s="116" t="s">
        <v>101</v>
      </c>
      <c r="D93" s="126" t="s">
        <v>361</v>
      </c>
      <c r="E93" s="118" t="s">
        <v>296</v>
      </c>
      <c r="F93" s="119">
        <v>1656360.75</v>
      </c>
      <c r="G93" s="119">
        <v>23056541.639999997</v>
      </c>
      <c r="H93" s="120" t="s">
        <v>231</v>
      </c>
      <c r="I93" s="119">
        <f t="shared" si="6"/>
        <v>25362195.803999998</v>
      </c>
      <c r="J93" s="119">
        <f t="shared" si="7"/>
        <v>24209368.721999999</v>
      </c>
      <c r="K93" s="119">
        <f t="shared" si="11"/>
        <v>1152827.0820000023</v>
      </c>
      <c r="L93" s="119">
        <f t="shared" si="8"/>
        <v>864620.3115000017</v>
      </c>
      <c r="M93" s="119">
        <f t="shared" si="9"/>
        <v>23921161.951499999</v>
      </c>
      <c r="N93" s="278" t="s">
        <v>567</v>
      </c>
    </row>
    <row r="94" spans="2:14" ht="24">
      <c r="B94" s="115">
        <f t="shared" si="10"/>
        <v>82</v>
      </c>
      <c r="C94" s="116" t="s">
        <v>102</v>
      </c>
      <c r="D94" s="117" t="s">
        <v>362</v>
      </c>
      <c r="E94" s="127" t="s">
        <v>363</v>
      </c>
      <c r="F94" s="119">
        <v>13330.2</v>
      </c>
      <c r="G94" s="119">
        <v>185556.38400000002</v>
      </c>
      <c r="H94" s="120" t="s">
        <v>231</v>
      </c>
      <c r="I94" s="119">
        <f t="shared" si="6"/>
        <v>204112.02240000005</v>
      </c>
      <c r="J94" s="119">
        <f t="shared" si="7"/>
        <v>194834.20320000002</v>
      </c>
      <c r="K94" s="119">
        <f t="shared" si="11"/>
        <v>9277.8191999999981</v>
      </c>
      <c r="L94" s="119">
        <f t="shared" si="8"/>
        <v>6958.3643999999986</v>
      </c>
      <c r="M94" s="119">
        <f t="shared" si="9"/>
        <v>192514.74840000001</v>
      </c>
      <c r="N94" s="278" t="s">
        <v>567</v>
      </c>
    </row>
    <row r="95" spans="2:14" ht="36">
      <c r="B95" s="115">
        <f t="shared" si="10"/>
        <v>83</v>
      </c>
      <c r="C95" s="116" t="s">
        <v>102</v>
      </c>
      <c r="D95" s="117" t="s">
        <v>364</v>
      </c>
      <c r="E95" s="127" t="s">
        <v>365</v>
      </c>
      <c r="F95" s="119">
        <v>57000</v>
      </c>
      <c r="G95" s="119">
        <v>793440</v>
      </c>
      <c r="H95" s="120" t="s">
        <v>231</v>
      </c>
      <c r="I95" s="119">
        <f t="shared" si="6"/>
        <v>872784.00000000012</v>
      </c>
      <c r="J95" s="119">
        <f t="shared" si="7"/>
        <v>833112</v>
      </c>
      <c r="K95" s="119">
        <f t="shared" si="11"/>
        <v>39672</v>
      </c>
      <c r="L95" s="119">
        <f t="shared" si="8"/>
        <v>29754</v>
      </c>
      <c r="M95" s="119">
        <f t="shared" si="9"/>
        <v>823194</v>
      </c>
      <c r="N95" s="278" t="s">
        <v>567</v>
      </c>
    </row>
    <row r="96" spans="2:14" ht="132">
      <c r="B96" s="115">
        <f t="shared" si="10"/>
        <v>84</v>
      </c>
      <c r="C96" s="116" t="s">
        <v>102</v>
      </c>
      <c r="D96" s="117" t="s">
        <v>366</v>
      </c>
      <c r="E96" s="127" t="s">
        <v>367</v>
      </c>
      <c r="F96" s="119">
        <v>125000</v>
      </c>
      <c r="G96" s="119">
        <v>1739999.9999999998</v>
      </c>
      <c r="H96" s="120" t="s">
        <v>231</v>
      </c>
      <c r="I96" s="119">
        <f t="shared" si="6"/>
        <v>1914000</v>
      </c>
      <c r="J96" s="119">
        <f t="shared" si="7"/>
        <v>1826999.9999999998</v>
      </c>
      <c r="K96" s="119">
        <f t="shared" si="11"/>
        <v>87000</v>
      </c>
      <c r="L96" s="119">
        <f t="shared" si="8"/>
        <v>65250</v>
      </c>
      <c r="M96" s="119">
        <f t="shared" si="9"/>
        <v>1805249.9999999998</v>
      </c>
      <c r="N96" s="278" t="s">
        <v>567</v>
      </c>
    </row>
    <row r="97" spans="2:14" ht="36">
      <c r="B97" s="115">
        <f t="shared" si="10"/>
        <v>85</v>
      </c>
      <c r="C97" s="116" t="s">
        <v>102</v>
      </c>
      <c r="D97" s="117" t="s">
        <v>368</v>
      </c>
      <c r="E97" s="127" t="s">
        <v>202</v>
      </c>
      <c r="F97" s="149">
        <v>95000</v>
      </c>
      <c r="G97" s="119">
        <v>1322400</v>
      </c>
      <c r="H97" s="120" t="s">
        <v>231</v>
      </c>
      <c r="I97" s="119">
        <f t="shared" si="6"/>
        <v>1454640.0000000002</v>
      </c>
      <c r="J97" s="119">
        <f t="shared" si="7"/>
        <v>1388520</v>
      </c>
      <c r="K97" s="119">
        <f t="shared" si="11"/>
        <v>66120</v>
      </c>
      <c r="L97" s="119">
        <f t="shared" si="8"/>
        <v>49590</v>
      </c>
      <c r="M97" s="119">
        <f t="shared" si="9"/>
        <v>1371990</v>
      </c>
      <c r="N97" s="278" t="s">
        <v>567</v>
      </c>
    </row>
    <row r="98" spans="2:14" ht="36">
      <c r="B98" s="115">
        <f t="shared" si="10"/>
        <v>86</v>
      </c>
      <c r="C98" s="116" t="s">
        <v>102</v>
      </c>
      <c r="D98" s="117" t="s">
        <v>369</v>
      </c>
      <c r="E98" s="127" t="s">
        <v>150</v>
      </c>
      <c r="F98" s="119">
        <v>26250</v>
      </c>
      <c r="G98" s="119">
        <v>365400</v>
      </c>
      <c r="H98" s="120" t="s">
        <v>231</v>
      </c>
      <c r="I98" s="119">
        <f t="shared" si="6"/>
        <v>401940.00000000006</v>
      </c>
      <c r="J98" s="119">
        <f t="shared" si="7"/>
        <v>383670</v>
      </c>
      <c r="K98" s="119">
        <f t="shared" si="11"/>
        <v>18270</v>
      </c>
      <c r="L98" s="119">
        <f t="shared" si="8"/>
        <v>13702.5</v>
      </c>
      <c r="M98" s="119">
        <f t="shared" si="9"/>
        <v>379102.5</v>
      </c>
      <c r="N98" s="278" t="s">
        <v>567</v>
      </c>
    </row>
    <row r="99" spans="2:14" ht="36">
      <c r="B99" s="115">
        <f t="shared" si="10"/>
        <v>87</v>
      </c>
      <c r="C99" s="116" t="s">
        <v>102</v>
      </c>
      <c r="D99" s="117" t="s">
        <v>370</v>
      </c>
      <c r="E99" s="127" t="s">
        <v>193</v>
      </c>
      <c r="F99" s="119">
        <v>920000</v>
      </c>
      <c r="G99" s="119">
        <v>12806400</v>
      </c>
      <c r="H99" s="120" t="s">
        <v>231</v>
      </c>
      <c r="I99" s="119">
        <f t="shared" si="6"/>
        <v>14087040.000000002</v>
      </c>
      <c r="J99" s="119">
        <f t="shared" si="7"/>
        <v>13446720</v>
      </c>
      <c r="K99" s="119">
        <f t="shared" si="11"/>
        <v>640320</v>
      </c>
      <c r="L99" s="119">
        <f t="shared" si="8"/>
        <v>480240</v>
      </c>
      <c r="M99" s="119">
        <f t="shared" si="9"/>
        <v>13286640</v>
      </c>
      <c r="N99" s="278" t="s">
        <v>567</v>
      </c>
    </row>
    <row r="100" spans="2:14" ht="24">
      <c r="B100" s="115">
        <f t="shared" si="10"/>
        <v>88</v>
      </c>
      <c r="C100" s="116" t="s">
        <v>102</v>
      </c>
      <c r="D100" s="117" t="s">
        <v>371</v>
      </c>
      <c r="E100" s="127" t="s">
        <v>197</v>
      </c>
      <c r="F100" s="119">
        <v>22500</v>
      </c>
      <c r="G100" s="119">
        <v>270000</v>
      </c>
      <c r="H100" s="120" t="s">
        <v>231</v>
      </c>
      <c r="I100" s="119">
        <f t="shared" si="6"/>
        <v>297000</v>
      </c>
      <c r="J100" s="119">
        <f t="shared" si="7"/>
        <v>283500</v>
      </c>
      <c r="K100" s="119">
        <f t="shared" si="11"/>
        <v>13500</v>
      </c>
      <c r="L100" s="119">
        <f t="shared" si="8"/>
        <v>10125</v>
      </c>
      <c r="M100" s="119">
        <f t="shared" si="9"/>
        <v>280125</v>
      </c>
      <c r="N100" s="278" t="s">
        <v>567</v>
      </c>
    </row>
    <row r="101" spans="2:14" ht="24">
      <c r="B101" s="115">
        <f t="shared" si="10"/>
        <v>89</v>
      </c>
      <c r="C101" s="116" t="s">
        <v>102</v>
      </c>
      <c r="D101" s="117" t="s">
        <v>372</v>
      </c>
      <c r="E101" s="127" t="s">
        <v>185</v>
      </c>
      <c r="F101" s="119">
        <v>33000</v>
      </c>
      <c r="G101" s="119">
        <v>396000</v>
      </c>
      <c r="H101" s="120" t="s">
        <v>231</v>
      </c>
      <c r="I101" s="119">
        <f t="shared" si="6"/>
        <v>435600.00000000006</v>
      </c>
      <c r="J101" s="119">
        <f t="shared" si="7"/>
        <v>415800</v>
      </c>
      <c r="K101" s="119">
        <f t="shared" si="11"/>
        <v>19800</v>
      </c>
      <c r="L101" s="119">
        <f t="shared" si="8"/>
        <v>14850</v>
      </c>
      <c r="M101" s="119">
        <f t="shared" si="9"/>
        <v>410850</v>
      </c>
      <c r="N101" s="278" t="s">
        <v>567</v>
      </c>
    </row>
    <row r="102" spans="2:14" ht="48">
      <c r="B102" s="57">
        <f t="shared" si="10"/>
        <v>90</v>
      </c>
      <c r="C102" s="83" t="s">
        <v>103</v>
      </c>
      <c r="D102" s="84" t="s">
        <v>373</v>
      </c>
      <c r="E102" s="80" t="s">
        <v>157</v>
      </c>
      <c r="F102" s="81">
        <v>30000</v>
      </c>
      <c r="G102" s="81">
        <v>417600</v>
      </c>
      <c r="H102" s="82" t="s">
        <v>231</v>
      </c>
      <c r="I102" s="119">
        <f t="shared" si="6"/>
        <v>459360.00000000006</v>
      </c>
      <c r="J102" s="119">
        <f t="shared" si="7"/>
        <v>438480</v>
      </c>
      <c r="K102" s="119"/>
      <c r="L102" s="119">
        <f t="shared" si="8"/>
        <v>0</v>
      </c>
      <c r="M102" s="119">
        <f t="shared" si="9"/>
        <v>417600</v>
      </c>
      <c r="N102" s="278" t="s">
        <v>569</v>
      </c>
    </row>
    <row r="103" spans="2:14" ht="36">
      <c r="B103" s="57">
        <f t="shared" si="10"/>
        <v>91</v>
      </c>
      <c r="C103" s="83" t="s">
        <v>103</v>
      </c>
      <c r="D103" s="84" t="s">
        <v>374</v>
      </c>
      <c r="E103" s="80" t="s">
        <v>193</v>
      </c>
      <c r="F103" s="81">
        <v>50000</v>
      </c>
      <c r="G103" s="81">
        <v>696000</v>
      </c>
      <c r="H103" s="82" t="s">
        <v>231</v>
      </c>
      <c r="I103" s="119">
        <f t="shared" si="6"/>
        <v>765600.00000000012</v>
      </c>
      <c r="J103" s="119">
        <f t="shared" si="7"/>
        <v>730800</v>
      </c>
      <c r="K103" s="119"/>
      <c r="L103" s="119">
        <f t="shared" si="8"/>
        <v>0</v>
      </c>
      <c r="M103" s="119">
        <f t="shared" si="9"/>
        <v>696000</v>
      </c>
      <c r="N103" s="278" t="s">
        <v>569</v>
      </c>
    </row>
    <row r="104" spans="2:14" ht="24">
      <c r="B104" s="115">
        <f t="shared" si="10"/>
        <v>92</v>
      </c>
      <c r="C104" s="116" t="s">
        <v>103</v>
      </c>
      <c r="D104" s="117" t="s">
        <v>375</v>
      </c>
      <c r="E104" s="118" t="s">
        <v>193</v>
      </c>
      <c r="F104" s="119">
        <v>95000</v>
      </c>
      <c r="G104" s="119">
        <v>1322400</v>
      </c>
      <c r="H104" s="120" t="s">
        <v>231</v>
      </c>
      <c r="I104" s="119">
        <f t="shared" si="6"/>
        <v>1454640.0000000002</v>
      </c>
      <c r="J104" s="119">
        <f t="shared" si="7"/>
        <v>1388520</v>
      </c>
      <c r="K104" s="119">
        <f t="shared" si="11"/>
        <v>66120</v>
      </c>
      <c r="L104" s="119">
        <f t="shared" si="8"/>
        <v>49590</v>
      </c>
      <c r="M104" s="119">
        <f t="shared" si="9"/>
        <v>1371990</v>
      </c>
      <c r="N104" s="278" t="s">
        <v>567</v>
      </c>
    </row>
    <row r="105" spans="2:14" ht="36">
      <c r="B105" s="57">
        <f t="shared" si="10"/>
        <v>93</v>
      </c>
      <c r="C105" s="83" t="s">
        <v>103</v>
      </c>
      <c r="D105" s="84" t="s">
        <v>376</v>
      </c>
      <c r="E105" s="80" t="s">
        <v>377</v>
      </c>
      <c r="F105" s="81">
        <v>29485.07</v>
      </c>
      <c r="G105" s="81">
        <v>410432.17439999996</v>
      </c>
      <c r="H105" s="82" t="s">
        <v>231</v>
      </c>
      <c r="I105" s="119">
        <f t="shared" si="6"/>
        <v>451475.39184</v>
      </c>
      <c r="J105" s="119">
        <f t="shared" si="7"/>
        <v>430953.78311999998</v>
      </c>
      <c r="K105" s="119"/>
      <c r="L105" s="119">
        <f t="shared" si="8"/>
        <v>0</v>
      </c>
      <c r="M105" s="119">
        <f t="shared" si="9"/>
        <v>410432.17439999996</v>
      </c>
      <c r="N105" s="278" t="s">
        <v>569</v>
      </c>
    </row>
    <row r="106" spans="2:14" ht="24">
      <c r="B106" s="57">
        <f t="shared" si="10"/>
        <v>94</v>
      </c>
      <c r="C106" s="83" t="s">
        <v>103</v>
      </c>
      <c r="D106" s="84" t="s">
        <v>378</v>
      </c>
      <c r="E106" s="80" t="s">
        <v>202</v>
      </c>
      <c r="F106" s="81">
        <v>25000</v>
      </c>
      <c r="G106" s="81">
        <v>348000</v>
      </c>
      <c r="H106" s="82" t="s">
        <v>231</v>
      </c>
      <c r="I106" s="119">
        <f t="shared" si="6"/>
        <v>382800.00000000006</v>
      </c>
      <c r="J106" s="119">
        <f t="shared" si="7"/>
        <v>365400</v>
      </c>
      <c r="K106" s="119"/>
      <c r="L106" s="119">
        <f t="shared" si="8"/>
        <v>0</v>
      </c>
      <c r="M106" s="119">
        <f t="shared" si="9"/>
        <v>348000</v>
      </c>
      <c r="N106" s="278" t="s">
        <v>569</v>
      </c>
    </row>
    <row r="107" spans="2:14" ht="24">
      <c r="B107" s="115">
        <f t="shared" si="10"/>
        <v>95</v>
      </c>
      <c r="C107" s="116" t="s">
        <v>104</v>
      </c>
      <c r="D107" s="126" t="s">
        <v>379</v>
      </c>
      <c r="E107" s="127" t="s">
        <v>380</v>
      </c>
      <c r="F107" s="119">
        <v>8500</v>
      </c>
      <c r="G107" s="119">
        <v>118319.99999999999</v>
      </c>
      <c r="H107" s="120" t="s">
        <v>231</v>
      </c>
      <c r="I107" s="119">
        <f t="shared" si="6"/>
        <v>130152</v>
      </c>
      <c r="J107" s="119">
        <f t="shared" si="7"/>
        <v>124235.99999999999</v>
      </c>
      <c r="K107" s="119">
        <f t="shared" si="11"/>
        <v>5916</v>
      </c>
      <c r="L107" s="119">
        <f t="shared" si="8"/>
        <v>4437</v>
      </c>
      <c r="M107" s="119">
        <f t="shared" si="9"/>
        <v>122756.99999999999</v>
      </c>
      <c r="N107" s="278" t="s">
        <v>567</v>
      </c>
    </row>
    <row r="108" spans="2:14" ht="24">
      <c r="B108" s="115">
        <f t="shared" si="10"/>
        <v>96</v>
      </c>
      <c r="C108" s="116" t="s">
        <v>104</v>
      </c>
      <c r="D108" s="126" t="s">
        <v>381</v>
      </c>
      <c r="E108" s="127" t="s">
        <v>382</v>
      </c>
      <c r="F108" s="119">
        <v>8617.14</v>
      </c>
      <c r="G108" s="119">
        <v>119950.58879999998</v>
      </c>
      <c r="H108" s="120" t="s">
        <v>231</v>
      </c>
      <c r="I108" s="119">
        <f t="shared" si="6"/>
        <v>131945.64767999999</v>
      </c>
      <c r="J108" s="119">
        <f t="shared" si="7"/>
        <v>125948.11823999998</v>
      </c>
      <c r="K108" s="119">
        <f t="shared" si="11"/>
        <v>5997.5294399999984</v>
      </c>
      <c r="L108" s="119">
        <f t="shared" si="8"/>
        <v>4498.1470799999988</v>
      </c>
      <c r="M108" s="119">
        <f t="shared" si="9"/>
        <v>124448.73587999998</v>
      </c>
      <c r="N108" s="278" t="s">
        <v>567</v>
      </c>
    </row>
    <row r="109" spans="2:14" ht="24">
      <c r="B109" s="115">
        <f t="shared" si="10"/>
        <v>97</v>
      </c>
      <c r="C109" s="116" t="s">
        <v>105</v>
      </c>
      <c r="D109" s="126" t="s">
        <v>383</v>
      </c>
      <c r="E109" s="127" t="s">
        <v>139</v>
      </c>
      <c r="F109" s="119">
        <v>21551.72</v>
      </c>
      <c r="G109" s="119">
        <v>299999.9424</v>
      </c>
      <c r="H109" s="120" t="s">
        <v>231</v>
      </c>
      <c r="I109" s="119">
        <f t="shared" si="6"/>
        <v>329999.93664000003</v>
      </c>
      <c r="J109" s="119">
        <f t="shared" si="7"/>
        <v>314999.93952000001</v>
      </c>
      <c r="K109" s="119">
        <f t="shared" si="11"/>
        <v>14999.997120000015</v>
      </c>
      <c r="L109" s="119">
        <f t="shared" si="8"/>
        <v>11249.997840000011</v>
      </c>
      <c r="M109" s="119">
        <f t="shared" si="9"/>
        <v>311249.94024000003</v>
      </c>
      <c r="N109" s="278" t="s">
        <v>567</v>
      </c>
    </row>
    <row r="110" spans="2:14" ht="24">
      <c r="B110" s="115">
        <f t="shared" si="10"/>
        <v>98</v>
      </c>
      <c r="C110" s="116" t="s">
        <v>106</v>
      </c>
      <c r="D110" s="126" t="s">
        <v>384</v>
      </c>
      <c r="E110" s="127" t="s">
        <v>385</v>
      </c>
      <c r="F110" s="119">
        <v>33327.839999999997</v>
      </c>
      <c r="G110" s="119">
        <v>463923.53279999993</v>
      </c>
      <c r="H110" s="120" t="s">
        <v>231</v>
      </c>
      <c r="I110" s="119">
        <f t="shared" si="6"/>
        <v>510315.88607999997</v>
      </c>
      <c r="J110" s="119">
        <f t="shared" si="7"/>
        <v>487119.70943999995</v>
      </c>
      <c r="K110" s="119">
        <f t="shared" si="11"/>
        <v>23196.17664000002</v>
      </c>
      <c r="L110" s="119">
        <f t="shared" si="8"/>
        <v>17397.132480000015</v>
      </c>
      <c r="M110" s="119">
        <f t="shared" si="9"/>
        <v>481320.66527999996</v>
      </c>
      <c r="N110" s="278" t="s">
        <v>567</v>
      </c>
    </row>
    <row r="111" spans="2:14" ht="24">
      <c r="B111" s="115">
        <f t="shared" si="10"/>
        <v>99</v>
      </c>
      <c r="C111" s="116" t="s">
        <v>106</v>
      </c>
      <c r="D111" s="126" t="s">
        <v>544</v>
      </c>
      <c r="E111" s="126" t="s">
        <v>545</v>
      </c>
      <c r="F111" s="119">
        <v>7000</v>
      </c>
      <c r="G111" s="119">
        <v>97440</v>
      </c>
      <c r="H111" s="120" t="s">
        <v>231</v>
      </c>
      <c r="I111" s="119">
        <f t="shared" si="6"/>
        <v>107184.00000000001</v>
      </c>
      <c r="J111" s="119">
        <f t="shared" si="7"/>
        <v>102312</v>
      </c>
      <c r="K111" s="119">
        <f t="shared" si="11"/>
        <v>4872</v>
      </c>
      <c r="L111" s="119">
        <f t="shared" si="8"/>
        <v>3654</v>
      </c>
      <c r="M111" s="119">
        <f t="shared" si="9"/>
        <v>101094</v>
      </c>
      <c r="N111" s="278" t="s">
        <v>567</v>
      </c>
    </row>
    <row r="112" spans="2:14" ht="36">
      <c r="B112" s="57">
        <f t="shared" si="10"/>
        <v>100</v>
      </c>
      <c r="C112" s="83" t="s">
        <v>107</v>
      </c>
      <c r="D112" s="84" t="s">
        <v>386</v>
      </c>
      <c r="E112" s="85" t="s">
        <v>387</v>
      </c>
      <c r="F112" s="81">
        <v>8500</v>
      </c>
      <c r="G112" s="81">
        <v>118319.99999999999</v>
      </c>
      <c r="H112" s="82" t="s">
        <v>231</v>
      </c>
      <c r="I112" s="119">
        <f t="shared" si="6"/>
        <v>130152</v>
      </c>
      <c r="J112" s="119">
        <f t="shared" si="7"/>
        <v>124235.99999999999</v>
      </c>
      <c r="K112" s="119"/>
      <c r="L112" s="119">
        <f t="shared" si="8"/>
        <v>0</v>
      </c>
      <c r="M112" s="119">
        <f t="shared" si="9"/>
        <v>118319.99999999999</v>
      </c>
      <c r="N112" s="278" t="s">
        <v>569</v>
      </c>
    </row>
    <row r="113" spans="2:14" ht="24">
      <c r="B113" s="115">
        <f t="shared" si="10"/>
        <v>101</v>
      </c>
      <c r="C113" s="116" t="s">
        <v>107</v>
      </c>
      <c r="D113" s="117" t="s">
        <v>388</v>
      </c>
      <c r="E113" s="127" t="s">
        <v>389</v>
      </c>
      <c r="F113" s="119">
        <v>8500</v>
      </c>
      <c r="G113" s="119">
        <v>118319.99999999999</v>
      </c>
      <c r="H113" s="120" t="s">
        <v>231</v>
      </c>
      <c r="I113" s="119">
        <f t="shared" si="6"/>
        <v>130152</v>
      </c>
      <c r="J113" s="119">
        <f t="shared" si="7"/>
        <v>124235.99999999999</v>
      </c>
      <c r="K113" s="119">
        <f t="shared" si="11"/>
        <v>5916</v>
      </c>
      <c r="L113" s="119">
        <f t="shared" si="8"/>
        <v>4437</v>
      </c>
      <c r="M113" s="119">
        <f t="shared" si="9"/>
        <v>122756.99999999999</v>
      </c>
      <c r="N113" s="278" t="s">
        <v>567</v>
      </c>
    </row>
    <row r="114" spans="2:14" ht="36">
      <c r="B114" s="115">
        <f t="shared" si="10"/>
        <v>102</v>
      </c>
      <c r="C114" s="116" t="s">
        <v>107</v>
      </c>
      <c r="D114" s="117" t="s">
        <v>390</v>
      </c>
      <c r="E114" s="127" t="s">
        <v>391</v>
      </c>
      <c r="F114" s="119">
        <v>130000</v>
      </c>
      <c r="G114" s="119">
        <v>1809599.9999999998</v>
      </c>
      <c r="H114" s="120" t="s">
        <v>231</v>
      </c>
      <c r="I114" s="119">
        <f t="shared" si="6"/>
        <v>1990560</v>
      </c>
      <c r="J114" s="119">
        <f t="shared" si="7"/>
        <v>1900079.9999999998</v>
      </c>
      <c r="K114" s="119">
        <f t="shared" si="11"/>
        <v>90480</v>
      </c>
      <c r="L114" s="119">
        <f t="shared" si="8"/>
        <v>67860</v>
      </c>
      <c r="M114" s="119">
        <f t="shared" si="9"/>
        <v>1877459.9999999998</v>
      </c>
      <c r="N114" s="278" t="s">
        <v>567</v>
      </c>
    </row>
    <row r="115" spans="2:14" ht="24">
      <c r="B115" s="57">
        <f t="shared" si="10"/>
        <v>103</v>
      </c>
      <c r="C115" s="83" t="s">
        <v>107</v>
      </c>
      <c r="D115" s="84" t="s">
        <v>392</v>
      </c>
      <c r="E115" s="85" t="s">
        <v>157</v>
      </c>
      <c r="F115" s="81">
        <v>80252</v>
      </c>
      <c r="G115" s="81">
        <v>1117107.8399999999</v>
      </c>
      <c r="H115" s="82" t="s">
        <v>231</v>
      </c>
      <c r="I115" s="119">
        <f t="shared" si="6"/>
        <v>1228818.6239999998</v>
      </c>
      <c r="J115" s="119">
        <f t="shared" si="7"/>
        <v>1172963.2319999998</v>
      </c>
      <c r="K115" s="119"/>
      <c r="L115" s="119">
        <f t="shared" si="8"/>
        <v>0</v>
      </c>
      <c r="M115" s="119">
        <f t="shared" si="9"/>
        <v>1117107.8399999999</v>
      </c>
      <c r="N115" s="278" t="s">
        <v>569</v>
      </c>
    </row>
    <row r="116" spans="2:14" ht="27.75" customHeight="1">
      <c r="B116" s="57">
        <f t="shared" si="10"/>
        <v>104</v>
      </c>
      <c r="C116" s="83" t="s">
        <v>107</v>
      </c>
      <c r="D116" s="84" t="s">
        <v>393</v>
      </c>
      <c r="E116" s="85" t="s">
        <v>296</v>
      </c>
      <c r="F116" s="81">
        <v>214092</v>
      </c>
      <c r="G116" s="81">
        <v>2980160.6399999997</v>
      </c>
      <c r="H116" s="82" t="s">
        <v>231</v>
      </c>
      <c r="I116" s="119">
        <f t="shared" si="6"/>
        <v>3278176.7039999999</v>
      </c>
      <c r="J116" s="119">
        <f t="shared" si="7"/>
        <v>3129168.6719999998</v>
      </c>
      <c r="K116" s="119"/>
      <c r="L116" s="119">
        <f t="shared" si="8"/>
        <v>0</v>
      </c>
      <c r="M116" s="119">
        <f t="shared" si="9"/>
        <v>2980160.6399999997</v>
      </c>
      <c r="N116" s="278" t="s">
        <v>569</v>
      </c>
    </row>
    <row r="117" spans="2:14" ht="27.75" customHeight="1">
      <c r="B117" s="115">
        <f t="shared" si="10"/>
        <v>105</v>
      </c>
      <c r="C117" s="116" t="s">
        <v>107</v>
      </c>
      <c r="D117" s="117" t="s">
        <v>394</v>
      </c>
      <c r="E117" s="127" t="s">
        <v>193</v>
      </c>
      <c r="F117" s="119">
        <v>145348.67000000001</v>
      </c>
      <c r="G117" s="119">
        <v>2023253.4863999998</v>
      </c>
      <c r="H117" s="120" t="s">
        <v>231</v>
      </c>
      <c r="I117" s="119">
        <f t="shared" si="6"/>
        <v>2225578.8350399998</v>
      </c>
      <c r="J117" s="119">
        <f t="shared" si="7"/>
        <v>2124416.16072</v>
      </c>
      <c r="K117" s="119">
        <f t="shared" si="11"/>
        <v>101162.67432000022</v>
      </c>
      <c r="L117" s="119">
        <f t="shared" si="8"/>
        <v>75872.005740000168</v>
      </c>
      <c r="M117" s="119">
        <f t="shared" si="9"/>
        <v>2099125.4921399998</v>
      </c>
      <c r="N117" s="278" t="s">
        <v>567</v>
      </c>
    </row>
    <row r="118" spans="2:14" ht="24">
      <c r="B118" s="115">
        <f t="shared" si="10"/>
        <v>106</v>
      </c>
      <c r="C118" s="116" t="s">
        <v>107</v>
      </c>
      <c r="D118" s="117" t="s">
        <v>395</v>
      </c>
      <c r="E118" s="127" t="s">
        <v>396</v>
      </c>
      <c r="F118" s="119">
        <v>15286.31</v>
      </c>
      <c r="G118" s="119">
        <v>212785.43519999998</v>
      </c>
      <c r="H118" s="120" t="s">
        <v>231</v>
      </c>
      <c r="I118" s="119">
        <f t="shared" si="6"/>
        <v>234063.97871999998</v>
      </c>
      <c r="J118" s="119">
        <f t="shared" si="7"/>
        <v>223424.70695999998</v>
      </c>
      <c r="K118" s="119">
        <f t="shared" si="11"/>
        <v>10639.271760000003</v>
      </c>
      <c r="L118" s="119">
        <f t="shared" si="8"/>
        <v>7979.4538200000025</v>
      </c>
      <c r="M118" s="119">
        <f t="shared" si="9"/>
        <v>220764.88901999997</v>
      </c>
      <c r="N118" s="278" t="s">
        <v>567</v>
      </c>
    </row>
    <row r="119" spans="2:14" ht="24">
      <c r="B119" s="115">
        <f t="shared" si="10"/>
        <v>107</v>
      </c>
      <c r="C119" s="116" t="s">
        <v>107</v>
      </c>
      <c r="D119" s="117" t="s">
        <v>397</v>
      </c>
      <c r="E119" s="127" t="s">
        <v>398</v>
      </c>
      <c r="F119" s="119">
        <v>21000</v>
      </c>
      <c r="G119" s="119">
        <v>292320</v>
      </c>
      <c r="H119" s="120" t="s">
        <v>231</v>
      </c>
      <c r="I119" s="119">
        <f t="shared" si="6"/>
        <v>321552</v>
      </c>
      <c r="J119" s="119">
        <f t="shared" si="7"/>
        <v>306936</v>
      </c>
      <c r="K119" s="119">
        <f t="shared" si="11"/>
        <v>14616</v>
      </c>
      <c r="L119" s="119">
        <f t="shared" si="8"/>
        <v>10962</v>
      </c>
      <c r="M119" s="119">
        <f t="shared" si="9"/>
        <v>303282</v>
      </c>
      <c r="N119" s="278" t="s">
        <v>567</v>
      </c>
    </row>
    <row r="120" spans="2:14" ht="24">
      <c r="B120" s="115">
        <f t="shared" si="10"/>
        <v>108</v>
      </c>
      <c r="C120" s="116" t="s">
        <v>107</v>
      </c>
      <c r="D120" s="117" t="s">
        <v>399</v>
      </c>
      <c r="E120" s="127" t="s">
        <v>400</v>
      </c>
      <c r="F120" s="119">
        <v>12798</v>
      </c>
      <c r="G120" s="119">
        <v>178148.15999999997</v>
      </c>
      <c r="H120" s="120" t="s">
        <v>231</v>
      </c>
      <c r="I120" s="119">
        <f t="shared" si="6"/>
        <v>195962.976</v>
      </c>
      <c r="J120" s="119">
        <f t="shared" si="7"/>
        <v>187055.56799999997</v>
      </c>
      <c r="K120" s="119">
        <f t="shared" si="11"/>
        <v>8907.4079999999958</v>
      </c>
      <c r="L120" s="119">
        <f t="shared" si="8"/>
        <v>6680.5559999999969</v>
      </c>
      <c r="M120" s="119">
        <f t="shared" si="9"/>
        <v>184828.71599999996</v>
      </c>
      <c r="N120" s="278" t="s">
        <v>567</v>
      </c>
    </row>
    <row r="121" spans="2:14" ht="24">
      <c r="B121" s="57">
        <f t="shared" si="10"/>
        <v>109</v>
      </c>
      <c r="C121" s="83" t="s">
        <v>107</v>
      </c>
      <c r="D121" s="84" t="s">
        <v>401</v>
      </c>
      <c r="E121" s="85" t="s">
        <v>402</v>
      </c>
      <c r="F121" s="81">
        <v>27000</v>
      </c>
      <c r="G121" s="81">
        <v>375840</v>
      </c>
      <c r="H121" s="82" t="s">
        <v>231</v>
      </c>
      <c r="I121" s="119">
        <f t="shared" si="6"/>
        <v>413424.00000000006</v>
      </c>
      <c r="J121" s="119">
        <f t="shared" si="7"/>
        <v>394632</v>
      </c>
      <c r="K121" s="119"/>
      <c r="L121" s="119">
        <f t="shared" si="8"/>
        <v>0</v>
      </c>
      <c r="M121" s="119">
        <f t="shared" si="9"/>
        <v>375840</v>
      </c>
      <c r="N121" s="278" t="s">
        <v>569</v>
      </c>
    </row>
    <row r="122" spans="2:14" ht="24">
      <c r="B122" s="57">
        <f t="shared" si="10"/>
        <v>110</v>
      </c>
      <c r="C122" s="83" t="s">
        <v>107</v>
      </c>
      <c r="D122" s="84" t="s">
        <v>403</v>
      </c>
      <c r="E122" s="85" t="s">
        <v>404</v>
      </c>
      <c r="F122" s="81">
        <v>180000</v>
      </c>
      <c r="G122" s="81">
        <v>2505600</v>
      </c>
      <c r="H122" s="82" t="s">
        <v>231</v>
      </c>
      <c r="I122" s="119">
        <f t="shared" si="6"/>
        <v>2756160</v>
      </c>
      <c r="J122" s="119">
        <f t="shared" si="7"/>
        <v>2630880</v>
      </c>
      <c r="K122" s="119"/>
      <c r="L122" s="119">
        <f t="shared" si="8"/>
        <v>0</v>
      </c>
      <c r="M122" s="119">
        <f t="shared" si="9"/>
        <v>2505600</v>
      </c>
      <c r="N122" s="278" t="s">
        <v>569</v>
      </c>
    </row>
    <row r="123" spans="2:14" ht="24">
      <c r="B123" s="57">
        <f t="shared" si="10"/>
        <v>111</v>
      </c>
      <c r="C123" s="83" t="s">
        <v>107</v>
      </c>
      <c r="D123" s="79" t="s">
        <v>405</v>
      </c>
      <c r="E123" s="85" t="s">
        <v>406</v>
      </c>
      <c r="F123" s="81">
        <v>11546.17</v>
      </c>
      <c r="G123" s="81">
        <v>138554.04</v>
      </c>
      <c r="H123" s="82" t="s">
        <v>231</v>
      </c>
      <c r="I123" s="119">
        <f t="shared" si="6"/>
        <v>152409.44400000002</v>
      </c>
      <c r="J123" s="119">
        <f t="shared" si="7"/>
        <v>145481.74200000003</v>
      </c>
      <c r="K123" s="119"/>
      <c r="L123" s="119">
        <f t="shared" si="8"/>
        <v>0</v>
      </c>
      <c r="M123" s="119">
        <f t="shared" si="9"/>
        <v>138554.04</v>
      </c>
      <c r="N123" s="278" t="s">
        <v>569</v>
      </c>
    </row>
    <row r="124" spans="2:14" ht="24">
      <c r="B124" s="115">
        <f t="shared" si="10"/>
        <v>112</v>
      </c>
      <c r="C124" s="116" t="s">
        <v>108</v>
      </c>
      <c r="D124" s="126" t="s">
        <v>407</v>
      </c>
      <c r="E124" s="127" t="s">
        <v>408</v>
      </c>
      <c r="F124" s="119">
        <v>75000</v>
      </c>
      <c r="G124" s="119">
        <v>1043999.9999999999</v>
      </c>
      <c r="H124" s="120" t="s">
        <v>231</v>
      </c>
      <c r="I124" s="119">
        <f t="shared" si="6"/>
        <v>1148400</v>
      </c>
      <c r="J124" s="119">
        <f t="shared" si="7"/>
        <v>1096200</v>
      </c>
      <c r="K124" s="119">
        <f t="shared" si="11"/>
        <v>52200.000000000116</v>
      </c>
      <c r="L124" s="119">
        <f t="shared" si="8"/>
        <v>39150.000000000087</v>
      </c>
      <c r="M124" s="119">
        <f t="shared" si="9"/>
        <v>1083150</v>
      </c>
      <c r="N124" s="278" t="s">
        <v>567</v>
      </c>
    </row>
    <row r="125" spans="2:14" ht="36">
      <c r="B125" s="115">
        <f t="shared" si="10"/>
        <v>113</v>
      </c>
      <c r="C125" s="116" t="s">
        <v>108</v>
      </c>
      <c r="D125" s="126" t="s">
        <v>409</v>
      </c>
      <c r="E125" s="127" t="s">
        <v>193</v>
      </c>
      <c r="F125" s="119">
        <v>24647.14</v>
      </c>
      <c r="G125" s="119">
        <v>343088.18879999995</v>
      </c>
      <c r="H125" s="120" t="s">
        <v>231</v>
      </c>
      <c r="I125" s="119">
        <f t="shared" si="6"/>
        <v>377397.00767999998</v>
      </c>
      <c r="J125" s="119">
        <f t="shared" si="7"/>
        <v>360242.59823999996</v>
      </c>
      <c r="K125" s="119">
        <f t="shared" si="11"/>
        <v>17154.409440000018</v>
      </c>
      <c r="L125" s="119">
        <f t="shared" si="8"/>
        <v>12865.807080000013</v>
      </c>
      <c r="M125" s="119">
        <f t="shared" si="9"/>
        <v>355953.99587999994</v>
      </c>
      <c r="N125" s="278" t="s">
        <v>567</v>
      </c>
    </row>
    <row r="126" spans="2:14" ht="24">
      <c r="B126" s="115">
        <f t="shared" si="10"/>
        <v>114</v>
      </c>
      <c r="C126" s="116" t="s">
        <v>108</v>
      </c>
      <c r="D126" s="126" t="s">
        <v>410</v>
      </c>
      <c r="E126" s="127" t="s">
        <v>193</v>
      </c>
      <c r="F126" s="119">
        <v>50000</v>
      </c>
      <c r="G126" s="119">
        <v>696000</v>
      </c>
      <c r="H126" s="120" t="s">
        <v>231</v>
      </c>
      <c r="I126" s="119">
        <f t="shared" si="6"/>
        <v>765600.00000000012</v>
      </c>
      <c r="J126" s="119">
        <f t="shared" si="7"/>
        <v>730800</v>
      </c>
      <c r="K126" s="119">
        <f t="shared" si="11"/>
        <v>34800</v>
      </c>
      <c r="L126" s="119">
        <f t="shared" si="8"/>
        <v>26100</v>
      </c>
      <c r="M126" s="119">
        <f t="shared" si="9"/>
        <v>722100</v>
      </c>
      <c r="N126" s="278" t="s">
        <v>567</v>
      </c>
    </row>
    <row r="127" spans="2:14" ht="84.75" thickBot="1">
      <c r="B127" s="115">
        <f t="shared" si="10"/>
        <v>115</v>
      </c>
      <c r="C127" s="116" t="s">
        <v>108</v>
      </c>
      <c r="D127" s="126" t="s">
        <v>411</v>
      </c>
      <c r="E127" s="118" t="s">
        <v>412</v>
      </c>
      <c r="F127" s="119">
        <v>42717.34</v>
      </c>
      <c r="G127" s="119">
        <v>594625.3727999999</v>
      </c>
      <c r="H127" s="120" t="s">
        <v>231</v>
      </c>
      <c r="I127" s="119">
        <f t="shared" si="6"/>
        <v>654087.91007999994</v>
      </c>
      <c r="J127" s="119">
        <f t="shared" si="7"/>
        <v>624356.64143999992</v>
      </c>
      <c r="K127" s="119">
        <f t="shared" si="11"/>
        <v>29731.268640000024</v>
      </c>
      <c r="L127" s="119">
        <f t="shared" si="8"/>
        <v>22298.451480000018</v>
      </c>
      <c r="M127" s="119">
        <f t="shared" si="9"/>
        <v>616923.82427999994</v>
      </c>
      <c r="N127" s="278" t="s">
        <v>567</v>
      </c>
    </row>
    <row r="128" spans="2:14" ht="36.75" thickTop="1">
      <c r="B128" s="115">
        <f t="shared" si="10"/>
        <v>116</v>
      </c>
      <c r="C128" s="116" t="s">
        <v>110</v>
      </c>
      <c r="D128" s="126" t="s">
        <v>413</v>
      </c>
      <c r="E128" s="118" t="s">
        <v>414</v>
      </c>
      <c r="F128" s="150">
        <v>5000</v>
      </c>
      <c r="G128" s="119">
        <v>69600</v>
      </c>
      <c r="H128" s="120" t="s">
        <v>231</v>
      </c>
      <c r="I128" s="119">
        <f t="shared" si="6"/>
        <v>76560</v>
      </c>
      <c r="J128" s="119">
        <f t="shared" si="7"/>
        <v>73080</v>
      </c>
      <c r="K128" s="119">
        <f t="shared" si="11"/>
        <v>3480</v>
      </c>
      <c r="L128" s="119">
        <f t="shared" si="8"/>
        <v>2610</v>
      </c>
      <c r="M128" s="119">
        <f t="shared" si="9"/>
        <v>72210</v>
      </c>
      <c r="N128" s="278" t="s">
        <v>567</v>
      </c>
    </row>
    <row r="129" spans="2:14" ht="36">
      <c r="B129" s="115">
        <f t="shared" si="10"/>
        <v>117</v>
      </c>
      <c r="C129" s="116" t="s">
        <v>110</v>
      </c>
      <c r="D129" s="126" t="s">
        <v>415</v>
      </c>
      <c r="E129" s="118" t="s">
        <v>416</v>
      </c>
      <c r="F129" s="151">
        <v>32600</v>
      </c>
      <c r="G129" s="119">
        <v>453791.99999999994</v>
      </c>
      <c r="H129" s="120" t="s">
        <v>231</v>
      </c>
      <c r="I129" s="119">
        <f t="shared" si="6"/>
        <v>499171.19999999995</v>
      </c>
      <c r="J129" s="119">
        <f t="shared" si="7"/>
        <v>476481.6</v>
      </c>
      <c r="K129" s="119">
        <f t="shared" si="11"/>
        <v>22689.600000000035</v>
      </c>
      <c r="L129" s="119">
        <f t="shared" si="8"/>
        <v>17017.200000000026</v>
      </c>
      <c r="M129" s="119">
        <f t="shared" si="9"/>
        <v>470809.19999999995</v>
      </c>
      <c r="N129" s="278" t="s">
        <v>567</v>
      </c>
    </row>
    <row r="130" spans="2:14" ht="36">
      <c r="B130" s="115">
        <f t="shared" si="10"/>
        <v>118</v>
      </c>
      <c r="C130" s="116" t="s">
        <v>110</v>
      </c>
      <c r="D130" s="126" t="s">
        <v>417</v>
      </c>
      <c r="E130" s="118" t="s">
        <v>418</v>
      </c>
      <c r="F130" s="119">
        <v>308968.5</v>
      </c>
      <c r="G130" s="119">
        <v>4300841.5199999996</v>
      </c>
      <c r="H130" s="120" t="s">
        <v>231</v>
      </c>
      <c r="I130" s="119">
        <f t="shared" si="6"/>
        <v>4730925.6720000003</v>
      </c>
      <c r="J130" s="119">
        <f t="shared" si="7"/>
        <v>4515883.5959999999</v>
      </c>
      <c r="K130" s="119">
        <f t="shared" si="11"/>
        <v>215042.07600000035</v>
      </c>
      <c r="L130" s="119">
        <f t="shared" si="8"/>
        <v>161281.55700000026</v>
      </c>
      <c r="M130" s="119">
        <f t="shared" si="9"/>
        <v>4462123.0769999996</v>
      </c>
      <c r="N130" s="278" t="s">
        <v>567</v>
      </c>
    </row>
    <row r="131" spans="2:14" ht="29.25" customHeight="1">
      <c r="B131" s="57">
        <f t="shared" si="10"/>
        <v>119</v>
      </c>
      <c r="C131" s="90" t="s">
        <v>111</v>
      </c>
      <c r="D131" s="79" t="s">
        <v>419</v>
      </c>
      <c r="E131" s="85" t="s">
        <v>420</v>
      </c>
      <c r="F131" s="81">
        <v>7540</v>
      </c>
      <c r="G131" s="81">
        <v>104956.79999999999</v>
      </c>
      <c r="H131" s="82" t="s">
        <v>231</v>
      </c>
      <c r="I131" s="119">
        <f t="shared" si="6"/>
        <v>115452.48</v>
      </c>
      <c r="J131" s="119">
        <f t="shared" si="7"/>
        <v>110204.64</v>
      </c>
      <c r="K131" s="119"/>
      <c r="L131" s="119">
        <f t="shared" si="8"/>
        <v>0</v>
      </c>
      <c r="M131" s="119">
        <f t="shared" si="9"/>
        <v>104956.79999999999</v>
      </c>
      <c r="N131" s="278" t="s">
        <v>569</v>
      </c>
    </row>
    <row r="132" spans="2:14" ht="29.25" customHeight="1">
      <c r="B132" s="57">
        <f t="shared" si="10"/>
        <v>120</v>
      </c>
      <c r="C132" s="90" t="s">
        <v>111</v>
      </c>
      <c r="D132" s="79" t="s">
        <v>421</v>
      </c>
      <c r="E132" s="85" t="s">
        <v>193</v>
      </c>
      <c r="F132" s="81">
        <v>17569.87</v>
      </c>
      <c r="G132" s="81">
        <v>244572.59039999999</v>
      </c>
      <c r="H132" s="82" t="s">
        <v>231</v>
      </c>
      <c r="I132" s="119">
        <f t="shared" si="6"/>
        <v>269029.84944000002</v>
      </c>
      <c r="J132" s="119">
        <f t="shared" si="7"/>
        <v>256801.21992</v>
      </c>
      <c r="K132" s="119"/>
      <c r="L132" s="119">
        <f t="shared" si="8"/>
        <v>0</v>
      </c>
      <c r="M132" s="119">
        <f t="shared" si="9"/>
        <v>244572.59039999999</v>
      </c>
      <c r="N132" s="278" t="s">
        <v>569</v>
      </c>
    </row>
    <row r="133" spans="2:14" ht="29.25" customHeight="1">
      <c r="B133" s="57">
        <f t="shared" si="10"/>
        <v>121</v>
      </c>
      <c r="C133" s="90" t="s">
        <v>111</v>
      </c>
      <c r="D133" s="79" t="s">
        <v>422</v>
      </c>
      <c r="E133" s="85" t="s">
        <v>193</v>
      </c>
      <c r="F133" s="81">
        <v>4583.37</v>
      </c>
      <c r="G133" s="81">
        <v>63800.510399999999</v>
      </c>
      <c r="H133" s="82" t="s">
        <v>231</v>
      </c>
      <c r="I133" s="119">
        <f t="shared" si="6"/>
        <v>70180.561440000005</v>
      </c>
      <c r="J133" s="119">
        <f t="shared" si="7"/>
        <v>66990.535919999995</v>
      </c>
      <c r="K133" s="119"/>
      <c r="L133" s="119">
        <f t="shared" si="8"/>
        <v>0</v>
      </c>
      <c r="M133" s="119">
        <f t="shared" si="9"/>
        <v>63800.510399999999</v>
      </c>
      <c r="N133" s="278" t="s">
        <v>569</v>
      </c>
    </row>
    <row r="134" spans="2:14" ht="29.25" customHeight="1">
      <c r="B134" s="115">
        <f t="shared" si="10"/>
        <v>122</v>
      </c>
      <c r="C134" s="116" t="s">
        <v>112</v>
      </c>
      <c r="D134" s="126" t="s">
        <v>423</v>
      </c>
      <c r="E134" s="127" t="s">
        <v>424</v>
      </c>
      <c r="F134" s="119">
        <v>16181.31</v>
      </c>
      <c r="G134" s="119">
        <v>225243.83519999997</v>
      </c>
      <c r="H134" s="120" t="s">
        <v>231</v>
      </c>
      <c r="I134" s="119">
        <f t="shared" si="6"/>
        <v>247768.21871999998</v>
      </c>
      <c r="J134" s="119">
        <f t="shared" si="7"/>
        <v>236506.02695999999</v>
      </c>
      <c r="K134" s="119">
        <f t="shared" si="11"/>
        <v>11262.191760000016</v>
      </c>
      <c r="L134" s="119">
        <f t="shared" si="8"/>
        <v>8446.6438200000121</v>
      </c>
      <c r="M134" s="119">
        <f t="shared" si="9"/>
        <v>233690.47901999997</v>
      </c>
      <c r="N134" s="278" t="s">
        <v>567</v>
      </c>
    </row>
    <row r="135" spans="2:14" ht="29.25" customHeight="1">
      <c r="B135" s="115">
        <f t="shared" si="10"/>
        <v>123</v>
      </c>
      <c r="C135" s="116" t="s">
        <v>112</v>
      </c>
      <c r="D135" s="126" t="s">
        <v>425</v>
      </c>
      <c r="E135" s="127" t="s">
        <v>426</v>
      </c>
      <c r="F135" s="119">
        <v>29500</v>
      </c>
      <c r="G135" s="119">
        <v>410640</v>
      </c>
      <c r="H135" s="120" t="s">
        <v>231</v>
      </c>
      <c r="I135" s="119">
        <f t="shared" si="6"/>
        <v>451704.00000000006</v>
      </c>
      <c r="J135" s="119">
        <f t="shared" si="7"/>
        <v>431172</v>
      </c>
      <c r="K135" s="119">
        <f t="shared" si="11"/>
        <v>20532</v>
      </c>
      <c r="L135" s="119">
        <f t="shared" si="8"/>
        <v>15399</v>
      </c>
      <c r="M135" s="119">
        <f t="shared" si="9"/>
        <v>426039</v>
      </c>
      <c r="N135" s="278" t="s">
        <v>567</v>
      </c>
    </row>
    <row r="136" spans="2:14" ht="29.25" customHeight="1">
      <c r="B136" s="115">
        <f t="shared" si="10"/>
        <v>124</v>
      </c>
      <c r="C136" s="116" t="s">
        <v>112</v>
      </c>
      <c r="D136" s="126" t="s">
        <v>427</v>
      </c>
      <c r="E136" s="127" t="s">
        <v>202</v>
      </c>
      <c r="F136" s="119">
        <v>62937</v>
      </c>
      <c r="G136" s="119">
        <v>876083.03999999992</v>
      </c>
      <c r="H136" s="120" t="s">
        <v>231</v>
      </c>
      <c r="I136" s="119">
        <f t="shared" si="6"/>
        <v>963691.34400000004</v>
      </c>
      <c r="J136" s="119">
        <f t="shared" si="7"/>
        <v>919887.19199999992</v>
      </c>
      <c r="K136" s="119">
        <f t="shared" si="11"/>
        <v>43804.152000000002</v>
      </c>
      <c r="L136" s="119">
        <f t="shared" si="8"/>
        <v>32853.114000000001</v>
      </c>
      <c r="M136" s="119">
        <f t="shared" si="9"/>
        <v>908936.15399999986</v>
      </c>
      <c r="N136" s="278" t="s">
        <v>567</v>
      </c>
    </row>
    <row r="137" spans="2:14" ht="29.25" customHeight="1">
      <c r="B137" s="115">
        <f t="shared" si="10"/>
        <v>125</v>
      </c>
      <c r="C137" s="116" t="s">
        <v>112</v>
      </c>
      <c r="D137" s="126" t="s">
        <v>428</v>
      </c>
      <c r="E137" s="127" t="s">
        <v>153</v>
      </c>
      <c r="F137" s="119">
        <v>7787.02</v>
      </c>
      <c r="G137" s="119">
        <v>108395.3184</v>
      </c>
      <c r="H137" s="120" t="s">
        <v>231</v>
      </c>
      <c r="I137" s="119">
        <f t="shared" si="6"/>
        <v>119234.85024000001</v>
      </c>
      <c r="J137" s="119">
        <f t="shared" si="7"/>
        <v>113815.08432000001</v>
      </c>
      <c r="K137" s="119">
        <f t="shared" si="11"/>
        <v>5419.7659200000053</v>
      </c>
      <c r="L137" s="119">
        <f t="shared" si="8"/>
        <v>4064.824440000004</v>
      </c>
      <c r="M137" s="119">
        <f t="shared" si="9"/>
        <v>112460.14284000001</v>
      </c>
      <c r="N137" s="278" t="s">
        <v>567</v>
      </c>
    </row>
    <row r="138" spans="2:14" ht="48">
      <c r="B138" s="57">
        <f t="shared" si="10"/>
        <v>126</v>
      </c>
      <c r="C138" s="83" t="s">
        <v>112</v>
      </c>
      <c r="D138" s="79" t="s">
        <v>429</v>
      </c>
      <c r="E138" s="85" t="s">
        <v>430</v>
      </c>
      <c r="F138" s="81">
        <v>26000</v>
      </c>
      <c r="G138" s="81">
        <v>361920</v>
      </c>
      <c r="H138" s="82" t="s">
        <v>231</v>
      </c>
      <c r="I138" s="119">
        <f t="shared" si="6"/>
        <v>398112.00000000006</v>
      </c>
      <c r="J138" s="119">
        <f t="shared" si="7"/>
        <v>380016</v>
      </c>
      <c r="K138" s="119"/>
      <c r="L138" s="119">
        <f t="shared" si="8"/>
        <v>0</v>
      </c>
      <c r="M138" s="119">
        <f t="shared" si="9"/>
        <v>361920</v>
      </c>
      <c r="N138" s="278" t="s">
        <v>569</v>
      </c>
    </row>
    <row r="139" spans="2:14" ht="36">
      <c r="B139" s="115">
        <f t="shared" si="10"/>
        <v>127</v>
      </c>
      <c r="C139" s="116" t="s">
        <v>112</v>
      </c>
      <c r="D139" s="126" t="s">
        <v>431</v>
      </c>
      <c r="E139" s="127" t="s">
        <v>432</v>
      </c>
      <c r="F139" s="119">
        <v>6683.04</v>
      </c>
      <c r="G139" s="119">
        <v>93027.916799999992</v>
      </c>
      <c r="H139" s="120" t="s">
        <v>231</v>
      </c>
      <c r="I139" s="119">
        <f t="shared" si="6"/>
        <v>102330.70848</v>
      </c>
      <c r="J139" s="119">
        <f t="shared" si="7"/>
        <v>97679.312639999989</v>
      </c>
      <c r="K139" s="119">
        <f t="shared" si="11"/>
        <v>4651.3958399999974</v>
      </c>
      <c r="L139" s="119">
        <f t="shared" si="8"/>
        <v>3488.5468799999981</v>
      </c>
      <c r="M139" s="119">
        <f t="shared" si="9"/>
        <v>96516.463679999986</v>
      </c>
      <c r="N139" s="278" t="s">
        <v>567</v>
      </c>
    </row>
    <row r="140" spans="2:14" ht="24">
      <c r="B140" s="57">
        <f t="shared" si="10"/>
        <v>128</v>
      </c>
      <c r="C140" s="83" t="s">
        <v>112</v>
      </c>
      <c r="D140" s="79" t="s">
        <v>433</v>
      </c>
      <c r="E140" s="85" t="s">
        <v>434</v>
      </c>
      <c r="F140" s="81">
        <v>40000</v>
      </c>
      <c r="G140" s="81">
        <v>556800</v>
      </c>
      <c r="H140" s="82" t="s">
        <v>231</v>
      </c>
      <c r="I140" s="119">
        <f t="shared" si="6"/>
        <v>612480</v>
      </c>
      <c r="J140" s="119">
        <f t="shared" si="7"/>
        <v>584640</v>
      </c>
      <c r="K140" s="119"/>
      <c r="L140" s="119">
        <f t="shared" si="8"/>
        <v>0</v>
      </c>
      <c r="M140" s="119">
        <f t="shared" si="9"/>
        <v>556800</v>
      </c>
      <c r="N140" s="278" t="s">
        <v>569</v>
      </c>
    </row>
    <row r="141" spans="2:14" ht="24">
      <c r="B141" s="115">
        <f t="shared" si="10"/>
        <v>129</v>
      </c>
      <c r="C141" s="116" t="s">
        <v>112</v>
      </c>
      <c r="D141" s="126" t="s">
        <v>435</v>
      </c>
      <c r="E141" s="127" t="s">
        <v>436</v>
      </c>
      <c r="F141" s="119">
        <v>1994.18</v>
      </c>
      <c r="G141" s="119">
        <v>27758.985599999996</v>
      </c>
      <c r="H141" s="120" t="s">
        <v>231</v>
      </c>
      <c r="I141" s="119">
        <f t="shared" si="6"/>
        <v>30534.884159999998</v>
      </c>
      <c r="J141" s="119">
        <f t="shared" si="7"/>
        <v>29146.934879999997</v>
      </c>
      <c r="K141" s="119">
        <f t="shared" si="11"/>
        <v>1387.9492800000007</v>
      </c>
      <c r="L141" s="119">
        <f t="shared" si="8"/>
        <v>1040.9619600000005</v>
      </c>
      <c r="M141" s="119">
        <f t="shared" si="9"/>
        <v>28799.947559999997</v>
      </c>
      <c r="N141" s="278" t="s">
        <v>567</v>
      </c>
    </row>
    <row r="142" spans="2:14" ht="38.25">
      <c r="B142" s="57">
        <f t="shared" si="10"/>
        <v>130</v>
      </c>
      <c r="C142" s="134" t="s">
        <v>112</v>
      </c>
      <c r="D142" s="135" t="s">
        <v>205</v>
      </c>
      <c r="E142" s="136" t="s">
        <v>206</v>
      </c>
      <c r="F142" s="137">
        <v>125000</v>
      </c>
      <c r="G142" s="137">
        <v>1739999.9999999998</v>
      </c>
      <c r="H142" s="138" t="s">
        <v>169</v>
      </c>
      <c r="I142" s="119">
        <f t="shared" ref="I142:I171" si="12">G142*1.1</f>
        <v>1914000</v>
      </c>
      <c r="J142" s="119">
        <f t="shared" ref="J142:J171" si="13">G142*1.05</f>
        <v>1826999.9999999998</v>
      </c>
      <c r="K142" s="119">
        <f t="shared" ref="K142:K171" si="14">J142-G142</f>
        <v>87000</v>
      </c>
      <c r="L142" s="119">
        <f t="shared" ref="L142:L171" si="15">K142/12*9</f>
        <v>65250</v>
      </c>
      <c r="M142" s="119">
        <f t="shared" ref="M142:M171" si="16">G142+L142</f>
        <v>1805249.9999999998</v>
      </c>
      <c r="N142" s="278" t="s">
        <v>569</v>
      </c>
    </row>
    <row r="143" spans="2:14" ht="60">
      <c r="B143" s="57">
        <f t="shared" ref="B143:B172" si="17">+B142+1</f>
        <v>131</v>
      </c>
      <c r="C143" s="83" t="s">
        <v>112</v>
      </c>
      <c r="D143" s="79" t="s">
        <v>437</v>
      </c>
      <c r="E143" s="85" t="s">
        <v>438</v>
      </c>
      <c r="F143" s="81">
        <v>142132.35</v>
      </c>
      <c r="G143" s="81">
        <v>1978482.3120000002</v>
      </c>
      <c r="H143" s="82" t="s">
        <v>231</v>
      </c>
      <c r="I143" s="119">
        <f t="shared" si="12"/>
        <v>2176330.5432000002</v>
      </c>
      <c r="J143" s="119">
        <f t="shared" si="13"/>
        <v>2077406.4276000003</v>
      </c>
      <c r="K143" s="119"/>
      <c r="L143" s="119">
        <f t="shared" si="15"/>
        <v>0</v>
      </c>
      <c r="M143" s="119">
        <f t="shared" si="16"/>
        <v>1978482.3120000002</v>
      </c>
      <c r="N143" s="278" t="s">
        <v>569</v>
      </c>
    </row>
    <row r="144" spans="2:14" ht="36">
      <c r="B144" s="57">
        <f t="shared" si="17"/>
        <v>132</v>
      </c>
      <c r="C144" s="83" t="s">
        <v>113</v>
      </c>
      <c r="D144" s="79" t="s">
        <v>439</v>
      </c>
      <c r="E144" s="85" t="s">
        <v>440</v>
      </c>
      <c r="F144" s="81">
        <v>3200</v>
      </c>
      <c r="G144" s="81">
        <v>44544</v>
      </c>
      <c r="H144" s="82" t="s">
        <v>231</v>
      </c>
      <c r="I144" s="119">
        <f t="shared" si="12"/>
        <v>48998.400000000001</v>
      </c>
      <c r="J144" s="119">
        <f t="shared" si="13"/>
        <v>46771.200000000004</v>
      </c>
      <c r="K144" s="119"/>
      <c r="L144" s="119">
        <f t="shared" si="15"/>
        <v>0</v>
      </c>
      <c r="M144" s="119">
        <f t="shared" si="16"/>
        <v>44544</v>
      </c>
      <c r="N144" s="278" t="s">
        <v>569</v>
      </c>
    </row>
    <row r="145" spans="2:14" ht="24">
      <c r="B145" s="57">
        <f t="shared" si="17"/>
        <v>133</v>
      </c>
      <c r="C145" s="83" t="s">
        <v>113</v>
      </c>
      <c r="D145" s="79" t="s">
        <v>441</v>
      </c>
      <c r="E145" s="85" t="s">
        <v>326</v>
      </c>
      <c r="F145" s="81">
        <v>22960</v>
      </c>
      <c r="G145" s="81">
        <v>319603.19999999995</v>
      </c>
      <c r="H145" s="82" t="s">
        <v>231</v>
      </c>
      <c r="I145" s="119">
        <f t="shared" si="12"/>
        <v>351563.51999999996</v>
      </c>
      <c r="J145" s="119">
        <f t="shared" si="13"/>
        <v>335583.36</v>
      </c>
      <c r="K145" s="119"/>
      <c r="L145" s="119">
        <f t="shared" si="15"/>
        <v>0</v>
      </c>
      <c r="M145" s="119">
        <f t="shared" si="16"/>
        <v>319603.19999999995</v>
      </c>
      <c r="N145" s="278" t="s">
        <v>569</v>
      </c>
    </row>
    <row r="146" spans="2:14" ht="36">
      <c r="B146" s="57">
        <f t="shared" si="17"/>
        <v>134</v>
      </c>
      <c r="C146" s="83" t="s">
        <v>113</v>
      </c>
      <c r="D146" s="79" t="s">
        <v>442</v>
      </c>
      <c r="E146" s="85" t="s">
        <v>443</v>
      </c>
      <c r="F146" s="81">
        <v>184981.2</v>
      </c>
      <c r="G146" s="81">
        <v>2574938.3040000005</v>
      </c>
      <c r="H146" s="82" t="s">
        <v>231</v>
      </c>
      <c r="I146" s="119">
        <f t="shared" si="12"/>
        <v>2832432.1344000008</v>
      </c>
      <c r="J146" s="119">
        <f t="shared" si="13"/>
        <v>2703685.2192000006</v>
      </c>
      <c r="K146" s="119"/>
      <c r="L146" s="119">
        <f t="shared" si="15"/>
        <v>0</v>
      </c>
      <c r="M146" s="119">
        <f t="shared" si="16"/>
        <v>2574938.3040000005</v>
      </c>
      <c r="N146" s="278" t="s">
        <v>569</v>
      </c>
    </row>
    <row r="147" spans="2:14" ht="24">
      <c r="B147" s="57">
        <f t="shared" si="17"/>
        <v>135</v>
      </c>
      <c r="C147" s="83" t="s">
        <v>113</v>
      </c>
      <c r="D147" s="79" t="s">
        <v>444</v>
      </c>
      <c r="E147" s="85" t="s">
        <v>193</v>
      </c>
      <c r="F147" s="81">
        <v>26988.25</v>
      </c>
      <c r="G147" s="81">
        <v>375676.44</v>
      </c>
      <c r="H147" s="82" t="s">
        <v>231</v>
      </c>
      <c r="I147" s="119">
        <f t="shared" si="12"/>
        <v>413244.08400000003</v>
      </c>
      <c r="J147" s="119">
        <f t="shared" si="13"/>
        <v>394460.26200000005</v>
      </c>
      <c r="K147" s="119"/>
      <c r="L147" s="119">
        <f t="shared" si="15"/>
        <v>0</v>
      </c>
      <c r="M147" s="119">
        <f t="shared" si="16"/>
        <v>375676.44</v>
      </c>
      <c r="N147" s="278" t="s">
        <v>569</v>
      </c>
    </row>
    <row r="148" spans="2:14" ht="36">
      <c r="B148" s="57">
        <f t="shared" si="17"/>
        <v>136</v>
      </c>
      <c r="C148" s="83" t="s">
        <v>113</v>
      </c>
      <c r="D148" s="79" t="s">
        <v>445</v>
      </c>
      <c r="E148" s="85" t="s">
        <v>193</v>
      </c>
      <c r="F148" s="81">
        <v>100100</v>
      </c>
      <c r="G148" s="81">
        <v>1393392</v>
      </c>
      <c r="H148" s="82" t="s">
        <v>231</v>
      </c>
      <c r="I148" s="119">
        <f t="shared" si="12"/>
        <v>1532731.2000000002</v>
      </c>
      <c r="J148" s="119">
        <f t="shared" si="13"/>
        <v>1463061.6</v>
      </c>
      <c r="K148" s="119"/>
      <c r="L148" s="119">
        <f t="shared" si="15"/>
        <v>0</v>
      </c>
      <c r="M148" s="119">
        <f t="shared" si="16"/>
        <v>1393392</v>
      </c>
      <c r="N148" s="278" t="s">
        <v>569</v>
      </c>
    </row>
    <row r="149" spans="2:14" ht="24">
      <c r="B149" s="57">
        <f t="shared" si="17"/>
        <v>137</v>
      </c>
      <c r="C149" s="83" t="s">
        <v>113</v>
      </c>
      <c r="D149" s="79" t="s">
        <v>446</v>
      </c>
      <c r="E149" s="85" t="s">
        <v>150</v>
      </c>
      <c r="F149" s="81">
        <v>17119.59</v>
      </c>
      <c r="G149" s="81">
        <v>238304.69279999999</v>
      </c>
      <c r="H149" s="82" t="s">
        <v>231</v>
      </c>
      <c r="I149" s="119">
        <f t="shared" si="12"/>
        <v>262135.16208000001</v>
      </c>
      <c r="J149" s="119">
        <f t="shared" si="13"/>
        <v>250219.92744</v>
      </c>
      <c r="K149" s="119"/>
      <c r="L149" s="119">
        <f t="shared" si="15"/>
        <v>0</v>
      </c>
      <c r="M149" s="119">
        <f t="shared" si="16"/>
        <v>238304.69279999999</v>
      </c>
      <c r="N149" s="278" t="s">
        <v>569</v>
      </c>
    </row>
    <row r="150" spans="2:14" ht="36">
      <c r="B150" s="57">
        <f t="shared" si="17"/>
        <v>138</v>
      </c>
      <c r="C150" s="83" t="s">
        <v>113</v>
      </c>
      <c r="D150" s="79" t="s">
        <v>447</v>
      </c>
      <c r="E150" s="85" t="s">
        <v>202</v>
      </c>
      <c r="F150" s="81">
        <v>21795</v>
      </c>
      <c r="G150" s="81">
        <v>303386.39999999997</v>
      </c>
      <c r="H150" s="82" t="s">
        <v>231</v>
      </c>
      <c r="I150" s="119">
        <f t="shared" si="12"/>
        <v>333725.03999999998</v>
      </c>
      <c r="J150" s="119">
        <f t="shared" si="13"/>
        <v>318555.71999999997</v>
      </c>
      <c r="K150" s="119"/>
      <c r="L150" s="119">
        <f t="shared" si="15"/>
        <v>0</v>
      </c>
      <c r="M150" s="119">
        <f t="shared" si="16"/>
        <v>303386.39999999997</v>
      </c>
      <c r="N150" s="278" t="s">
        <v>569</v>
      </c>
    </row>
    <row r="151" spans="2:14" ht="36">
      <c r="B151" s="57">
        <f t="shared" si="17"/>
        <v>139</v>
      </c>
      <c r="C151" s="83" t="s">
        <v>113</v>
      </c>
      <c r="D151" s="79" t="s">
        <v>448</v>
      </c>
      <c r="E151" s="85" t="s">
        <v>150</v>
      </c>
      <c r="F151" s="81">
        <v>33043.47</v>
      </c>
      <c r="G151" s="81">
        <v>459965.10239999997</v>
      </c>
      <c r="H151" s="82" t="s">
        <v>231</v>
      </c>
      <c r="I151" s="119">
        <f t="shared" si="12"/>
        <v>505961.61264000001</v>
      </c>
      <c r="J151" s="119">
        <f t="shared" si="13"/>
        <v>482963.35752000002</v>
      </c>
      <c r="K151" s="119"/>
      <c r="L151" s="119">
        <f t="shared" si="15"/>
        <v>0</v>
      </c>
      <c r="M151" s="119">
        <f t="shared" si="16"/>
        <v>459965.10239999997</v>
      </c>
      <c r="N151" s="278" t="s">
        <v>569</v>
      </c>
    </row>
    <row r="152" spans="2:14" ht="36">
      <c r="B152" s="115">
        <f t="shared" si="17"/>
        <v>140</v>
      </c>
      <c r="C152" s="116" t="s">
        <v>114</v>
      </c>
      <c r="D152" s="126" t="s">
        <v>449</v>
      </c>
      <c r="E152" s="127" t="s">
        <v>197</v>
      </c>
      <c r="F152" s="119">
        <v>15000</v>
      </c>
      <c r="G152" s="119">
        <v>180000</v>
      </c>
      <c r="H152" s="120" t="s">
        <v>231</v>
      </c>
      <c r="I152" s="119">
        <f t="shared" si="12"/>
        <v>198000.00000000003</v>
      </c>
      <c r="J152" s="119">
        <f t="shared" si="13"/>
        <v>189000</v>
      </c>
      <c r="K152" s="119">
        <f t="shared" si="14"/>
        <v>9000</v>
      </c>
      <c r="L152" s="119">
        <f t="shared" si="15"/>
        <v>6750</v>
      </c>
      <c r="M152" s="119">
        <f t="shared" si="16"/>
        <v>186750</v>
      </c>
      <c r="N152" s="278" t="s">
        <v>567</v>
      </c>
    </row>
    <row r="153" spans="2:14" ht="24">
      <c r="B153" s="115">
        <f t="shared" si="17"/>
        <v>141</v>
      </c>
      <c r="C153" s="116" t="s">
        <v>115</v>
      </c>
      <c r="D153" s="126" t="s">
        <v>450</v>
      </c>
      <c r="E153" s="127" t="s">
        <v>451</v>
      </c>
      <c r="F153" s="119">
        <v>4740.75</v>
      </c>
      <c r="G153" s="119">
        <v>65991.239999999991</v>
      </c>
      <c r="H153" s="120" t="s">
        <v>231</v>
      </c>
      <c r="I153" s="119">
        <f t="shared" si="12"/>
        <v>72590.364000000001</v>
      </c>
      <c r="J153" s="119">
        <f t="shared" si="13"/>
        <v>69290.801999999996</v>
      </c>
      <c r="K153" s="119">
        <f t="shared" si="14"/>
        <v>3299.5620000000054</v>
      </c>
      <c r="L153" s="119">
        <f t="shared" si="15"/>
        <v>2474.671500000004</v>
      </c>
      <c r="M153" s="119">
        <f t="shared" si="16"/>
        <v>68465.911499999987</v>
      </c>
      <c r="N153" s="278" t="s">
        <v>567</v>
      </c>
    </row>
    <row r="154" spans="2:14" ht="24">
      <c r="B154" s="115">
        <f t="shared" si="17"/>
        <v>142</v>
      </c>
      <c r="C154" s="116" t="s">
        <v>115</v>
      </c>
      <c r="D154" s="126" t="s">
        <v>452</v>
      </c>
      <c r="E154" s="127" t="s">
        <v>210</v>
      </c>
      <c r="F154" s="119">
        <v>3633</v>
      </c>
      <c r="G154" s="119">
        <v>50571.359999999993</v>
      </c>
      <c r="H154" s="120" t="s">
        <v>231</v>
      </c>
      <c r="I154" s="119">
        <f t="shared" si="12"/>
        <v>55628.495999999999</v>
      </c>
      <c r="J154" s="119">
        <f t="shared" si="13"/>
        <v>53099.927999999993</v>
      </c>
      <c r="K154" s="119">
        <f t="shared" si="14"/>
        <v>2528.5679999999993</v>
      </c>
      <c r="L154" s="119">
        <f t="shared" si="15"/>
        <v>1896.4259999999995</v>
      </c>
      <c r="M154" s="119">
        <f t="shared" si="16"/>
        <v>52467.785999999993</v>
      </c>
      <c r="N154" s="278" t="s">
        <v>567</v>
      </c>
    </row>
    <row r="155" spans="2:14" ht="36">
      <c r="B155" s="115">
        <f t="shared" si="17"/>
        <v>143</v>
      </c>
      <c r="C155" s="116" t="s">
        <v>115</v>
      </c>
      <c r="D155" s="126" t="s">
        <v>453</v>
      </c>
      <c r="E155" s="127" t="s">
        <v>454</v>
      </c>
      <c r="F155" s="119">
        <v>38654</v>
      </c>
      <c r="G155" s="119">
        <v>538063.67999999993</v>
      </c>
      <c r="H155" s="120" t="s">
        <v>231</v>
      </c>
      <c r="I155" s="119">
        <f t="shared" si="12"/>
        <v>591870.04799999995</v>
      </c>
      <c r="J155" s="119">
        <f t="shared" si="13"/>
        <v>564966.86399999994</v>
      </c>
      <c r="K155" s="119">
        <f t="shared" si="14"/>
        <v>26903.184000000008</v>
      </c>
      <c r="L155" s="119">
        <f t="shared" si="15"/>
        <v>20177.388000000006</v>
      </c>
      <c r="M155" s="119">
        <f t="shared" si="16"/>
        <v>558241.06799999997</v>
      </c>
      <c r="N155" s="278" t="s">
        <v>567</v>
      </c>
    </row>
    <row r="156" spans="2:14" ht="36">
      <c r="B156" s="57">
        <f t="shared" si="17"/>
        <v>144</v>
      </c>
      <c r="C156" s="83" t="s">
        <v>115</v>
      </c>
      <c r="D156" s="79" t="s">
        <v>455</v>
      </c>
      <c r="E156" s="85" t="s">
        <v>193</v>
      </c>
      <c r="F156" s="81">
        <v>88439.4</v>
      </c>
      <c r="G156" s="81">
        <v>1231076.4479999996</v>
      </c>
      <c r="H156" s="82" t="s">
        <v>231</v>
      </c>
      <c r="I156" s="119">
        <f t="shared" si="12"/>
        <v>1354184.0927999998</v>
      </c>
      <c r="J156" s="119">
        <f t="shared" si="13"/>
        <v>1292630.2703999996</v>
      </c>
      <c r="K156" s="119"/>
      <c r="L156" s="119">
        <f t="shared" si="15"/>
        <v>0</v>
      </c>
      <c r="M156" s="119">
        <f t="shared" si="16"/>
        <v>1231076.4479999996</v>
      </c>
      <c r="N156" s="278" t="s">
        <v>569</v>
      </c>
    </row>
    <row r="157" spans="2:14" ht="36">
      <c r="B157" s="57">
        <f t="shared" si="17"/>
        <v>145</v>
      </c>
      <c r="C157" s="83" t="s">
        <v>115</v>
      </c>
      <c r="D157" s="79" t="s">
        <v>456</v>
      </c>
      <c r="E157" s="85" t="s">
        <v>457</v>
      </c>
      <c r="F157" s="81">
        <v>53000</v>
      </c>
      <c r="G157" s="81">
        <v>737760</v>
      </c>
      <c r="H157" s="82" t="s">
        <v>231</v>
      </c>
      <c r="I157" s="119">
        <f t="shared" si="12"/>
        <v>811536.00000000012</v>
      </c>
      <c r="J157" s="119">
        <f t="shared" si="13"/>
        <v>774648</v>
      </c>
      <c r="K157" s="119"/>
      <c r="L157" s="119">
        <f t="shared" si="15"/>
        <v>0</v>
      </c>
      <c r="M157" s="119">
        <f t="shared" si="16"/>
        <v>737760</v>
      </c>
      <c r="N157" s="278" t="s">
        <v>569</v>
      </c>
    </row>
    <row r="158" spans="2:14" ht="36">
      <c r="B158" s="115">
        <f t="shared" si="17"/>
        <v>146</v>
      </c>
      <c r="C158" s="116" t="s">
        <v>117</v>
      </c>
      <c r="D158" s="126" t="s">
        <v>458</v>
      </c>
      <c r="E158" s="127" t="s">
        <v>459</v>
      </c>
      <c r="F158" s="119">
        <v>44000</v>
      </c>
      <c r="G158" s="119">
        <v>612480</v>
      </c>
      <c r="H158" s="120" t="s">
        <v>231</v>
      </c>
      <c r="I158" s="119">
        <f t="shared" si="12"/>
        <v>673728</v>
      </c>
      <c r="J158" s="119">
        <f t="shared" si="13"/>
        <v>643104</v>
      </c>
      <c r="K158" s="119">
        <f t="shared" si="14"/>
        <v>30624</v>
      </c>
      <c r="L158" s="119">
        <f t="shared" si="15"/>
        <v>22968</v>
      </c>
      <c r="M158" s="119">
        <f t="shared" si="16"/>
        <v>635448</v>
      </c>
      <c r="N158" s="278" t="s">
        <v>567</v>
      </c>
    </row>
    <row r="159" spans="2:14" ht="36">
      <c r="B159" s="115">
        <f t="shared" si="17"/>
        <v>147</v>
      </c>
      <c r="C159" s="116" t="s">
        <v>117</v>
      </c>
      <c r="D159" s="126" t="s">
        <v>460</v>
      </c>
      <c r="E159" s="127" t="s">
        <v>438</v>
      </c>
      <c r="F159" s="119">
        <v>167000</v>
      </c>
      <c r="G159" s="119">
        <v>2324640</v>
      </c>
      <c r="H159" s="120" t="s">
        <v>231</v>
      </c>
      <c r="I159" s="119">
        <f t="shared" si="12"/>
        <v>2557104</v>
      </c>
      <c r="J159" s="119">
        <f t="shared" si="13"/>
        <v>2440872</v>
      </c>
      <c r="K159" s="119">
        <f t="shared" si="14"/>
        <v>116232</v>
      </c>
      <c r="L159" s="119">
        <f t="shared" si="15"/>
        <v>87174</v>
      </c>
      <c r="M159" s="119">
        <f t="shared" si="16"/>
        <v>2411814</v>
      </c>
      <c r="N159" s="278" t="s">
        <v>567</v>
      </c>
    </row>
    <row r="160" spans="2:14" ht="36">
      <c r="B160" s="115">
        <f t="shared" si="17"/>
        <v>148</v>
      </c>
      <c r="C160" s="116" t="s">
        <v>117</v>
      </c>
      <c r="D160" s="126" t="s">
        <v>461</v>
      </c>
      <c r="E160" s="127" t="s">
        <v>462</v>
      </c>
      <c r="F160" s="119">
        <v>13800</v>
      </c>
      <c r="G160" s="119">
        <v>192096</v>
      </c>
      <c r="H160" s="120" t="s">
        <v>231</v>
      </c>
      <c r="I160" s="119">
        <f t="shared" si="12"/>
        <v>211305.60000000001</v>
      </c>
      <c r="J160" s="119">
        <f t="shared" si="13"/>
        <v>201700.80000000002</v>
      </c>
      <c r="K160" s="119">
        <f t="shared" si="14"/>
        <v>9604.8000000000175</v>
      </c>
      <c r="L160" s="119">
        <f t="shared" si="15"/>
        <v>7203.6000000000131</v>
      </c>
      <c r="M160" s="119">
        <f t="shared" si="16"/>
        <v>199299.6</v>
      </c>
      <c r="N160" s="278" t="s">
        <v>567</v>
      </c>
    </row>
    <row r="161" spans="2:14" ht="36">
      <c r="B161" s="115">
        <f t="shared" si="17"/>
        <v>149</v>
      </c>
      <c r="C161" s="116" t="s">
        <v>117</v>
      </c>
      <c r="D161" s="126" t="s">
        <v>463</v>
      </c>
      <c r="E161" s="127" t="s">
        <v>464</v>
      </c>
      <c r="F161" s="119">
        <v>15412.06</v>
      </c>
      <c r="G161" s="119">
        <v>214535.87519999998</v>
      </c>
      <c r="H161" s="120" t="s">
        <v>231</v>
      </c>
      <c r="I161" s="119">
        <f t="shared" si="12"/>
        <v>235989.46272000001</v>
      </c>
      <c r="J161" s="119">
        <f t="shared" si="13"/>
        <v>225262.66895999998</v>
      </c>
      <c r="K161" s="119">
        <f t="shared" si="14"/>
        <v>10726.79376</v>
      </c>
      <c r="L161" s="119">
        <f t="shared" si="15"/>
        <v>8045.0953200000004</v>
      </c>
      <c r="M161" s="119">
        <f t="shared" si="16"/>
        <v>222580.97051999997</v>
      </c>
      <c r="N161" s="278" t="s">
        <v>567</v>
      </c>
    </row>
    <row r="162" spans="2:14" ht="24">
      <c r="B162" s="115">
        <f t="shared" si="17"/>
        <v>150</v>
      </c>
      <c r="C162" s="116" t="s">
        <v>118</v>
      </c>
      <c r="D162" s="126" t="s">
        <v>465</v>
      </c>
      <c r="E162" s="127" t="s">
        <v>466</v>
      </c>
      <c r="F162" s="119">
        <v>14000</v>
      </c>
      <c r="G162" s="119">
        <v>194880</v>
      </c>
      <c r="H162" s="120" t="s">
        <v>231</v>
      </c>
      <c r="I162" s="119">
        <f t="shared" si="12"/>
        <v>214368.00000000003</v>
      </c>
      <c r="J162" s="119">
        <f t="shared" si="13"/>
        <v>204624</v>
      </c>
      <c r="K162" s="119">
        <f t="shared" si="14"/>
        <v>9744</v>
      </c>
      <c r="L162" s="119">
        <f t="shared" si="15"/>
        <v>7308</v>
      </c>
      <c r="M162" s="119">
        <f t="shared" si="16"/>
        <v>202188</v>
      </c>
      <c r="N162" s="278" t="s">
        <v>567</v>
      </c>
    </row>
    <row r="163" spans="2:14" ht="36">
      <c r="B163" s="115">
        <f t="shared" si="17"/>
        <v>151</v>
      </c>
      <c r="C163" s="116" t="s">
        <v>118</v>
      </c>
      <c r="D163" s="126" t="s">
        <v>467</v>
      </c>
      <c r="E163" s="127" t="s">
        <v>468</v>
      </c>
      <c r="F163" s="119">
        <v>20000</v>
      </c>
      <c r="G163" s="119">
        <v>278400</v>
      </c>
      <c r="H163" s="120" t="s">
        <v>231</v>
      </c>
      <c r="I163" s="119">
        <f t="shared" si="12"/>
        <v>306240</v>
      </c>
      <c r="J163" s="119">
        <f t="shared" si="13"/>
        <v>292320</v>
      </c>
      <c r="K163" s="119">
        <f t="shared" si="14"/>
        <v>13920</v>
      </c>
      <c r="L163" s="119">
        <f t="shared" si="15"/>
        <v>10440</v>
      </c>
      <c r="M163" s="119">
        <f t="shared" si="16"/>
        <v>288840</v>
      </c>
      <c r="N163" s="278" t="s">
        <v>567</v>
      </c>
    </row>
    <row r="164" spans="2:14" ht="36">
      <c r="B164" s="115">
        <f t="shared" si="17"/>
        <v>152</v>
      </c>
      <c r="C164" s="116" t="s">
        <v>118</v>
      </c>
      <c r="D164" s="126" t="s">
        <v>469</v>
      </c>
      <c r="E164" s="127" t="s">
        <v>416</v>
      </c>
      <c r="F164" s="119">
        <v>25704.799999999999</v>
      </c>
      <c r="G164" s="119">
        <v>357810.81599999993</v>
      </c>
      <c r="H164" s="120" t="s">
        <v>231</v>
      </c>
      <c r="I164" s="119">
        <f t="shared" si="12"/>
        <v>393591.89759999997</v>
      </c>
      <c r="J164" s="119">
        <f t="shared" si="13"/>
        <v>375701.35679999995</v>
      </c>
      <c r="K164" s="119">
        <f t="shared" si="14"/>
        <v>17890.540800000017</v>
      </c>
      <c r="L164" s="119">
        <f t="shared" si="15"/>
        <v>13417.905600000013</v>
      </c>
      <c r="M164" s="119">
        <f t="shared" si="16"/>
        <v>371228.72159999993</v>
      </c>
      <c r="N164" s="278" t="s">
        <v>567</v>
      </c>
    </row>
    <row r="165" spans="2:14" ht="24">
      <c r="B165" s="115">
        <f t="shared" si="17"/>
        <v>153</v>
      </c>
      <c r="C165" s="116" t="s">
        <v>119</v>
      </c>
      <c r="D165" s="126" t="s">
        <v>470</v>
      </c>
      <c r="E165" s="127" t="s">
        <v>230</v>
      </c>
      <c r="F165" s="119">
        <v>20240</v>
      </c>
      <c r="G165" s="119">
        <v>281740.79999999999</v>
      </c>
      <c r="H165" s="120" t="s">
        <v>231</v>
      </c>
      <c r="I165" s="119">
        <f t="shared" si="12"/>
        <v>309914.88</v>
      </c>
      <c r="J165" s="119">
        <f t="shared" si="13"/>
        <v>295827.84000000003</v>
      </c>
      <c r="K165" s="119">
        <f t="shared" si="14"/>
        <v>14087.040000000037</v>
      </c>
      <c r="L165" s="119">
        <f t="shared" si="15"/>
        <v>10565.280000000028</v>
      </c>
      <c r="M165" s="119">
        <f t="shared" si="16"/>
        <v>292306.08</v>
      </c>
      <c r="N165" s="278" t="s">
        <v>567</v>
      </c>
    </row>
    <row r="166" spans="2:14" ht="24">
      <c r="B166" s="115">
        <f t="shared" si="17"/>
        <v>154</v>
      </c>
      <c r="C166" s="116" t="s">
        <v>119</v>
      </c>
      <c r="D166" s="126" t="s">
        <v>471</v>
      </c>
      <c r="E166" s="127" t="s">
        <v>202</v>
      </c>
      <c r="F166" s="119">
        <v>12287.6</v>
      </c>
      <c r="G166" s="119">
        <v>171043.39199999999</v>
      </c>
      <c r="H166" s="120" t="s">
        <v>231</v>
      </c>
      <c r="I166" s="119">
        <f t="shared" si="12"/>
        <v>188147.73120000001</v>
      </c>
      <c r="J166" s="119">
        <f t="shared" si="13"/>
        <v>179595.56159999999</v>
      </c>
      <c r="K166" s="119">
        <f t="shared" si="14"/>
        <v>8552.1695999999938</v>
      </c>
      <c r="L166" s="119">
        <f t="shared" si="15"/>
        <v>6414.1271999999954</v>
      </c>
      <c r="M166" s="119">
        <f t="shared" si="16"/>
        <v>177457.51919999998</v>
      </c>
      <c r="N166" s="278" t="s">
        <v>567</v>
      </c>
    </row>
    <row r="167" spans="2:14" ht="24">
      <c r="B167" s="57">
        <f t="shared" si="17"/>
        <v>155</v>
      </c>
      <c r="C167" s="83" t="s">
        <v>119</v>
      </c>
      <c r="D167" s="79" t="s">
        <v>472</v>
      </c>
      <c r="E167" s="85" t="s">
        <v>473</v>
      </c>
      <c r="F167" s="81">
        <v>16718.580000000002</v>
      </c>
      <c r="G167" s="81">
        <v>232722.6336</v>
      </c>
      <c r="H167" s="82" t="s">
        <v>231</v>
      </c>
      <c r="I167" s="119">
        <f t="shared" si="12"/>
        <v>255994.89696000001</v>
      </c>
      <c r="J167" s="119">
        <f t="shared" si="13"/>
        <v>244358.76528000002</v>
      </c>
      <c r="K167" s="119"/>
      <c r="L167" s="119">
        <f t="shared" si="15"/>
        <v>0</v>
      </c>
      <c r="M167" s="119">
        <f t="shared" si="16"/>
        <v>232722.6336</v>
      </c>
      <c r="N167" s="278" t="s">
        <v>569</v>
      </c>
    </row>
    <row r="168" spans="2:14" ht="36">
      <c r="B168" s="115">
        <f t="shared" si="17"/>
        <v>156</v>
      </c>
      <c r="C168" s="116" t="s">
        <v>119</v>
      </c>
      <c r="D168" s="126" t="s">
        <v>474</v>
      </c>
      <c r="E168" s="127" t="s">
        <v>475</v>
      </c>
      <c r="F168" s="119">
        <v>35000</v>
      </c>
      <c r="G168" s="119">
        <v>487199.99999999994</v>
      </c>
      <c r="H168" s="120" t="s">
        <v>231</v>
      </c>
      <c r="I168" s="119">
        <f t="shared" si="12"/>
        <v>535920</v>
      </c>
      <c r="J168" s="119">
        <f t="shared" si="13"/>
        <v>511559.99999999994</v>
      </c>
      <c r="K168" s="119">
        <f t="shared" si="14"/>
        <v>24360</v>
      </c>
      <c r="L168" s="119">
        <f t="shared" si="15"/>
        <v>18270</v>
      </c>
      <c r="M168" s="119">
        <f t="shared" si="16"/>
        <v>505469.99999999994</v>
      </c>
      <c r="N168" s="278" t="s">
        <v>567</v>
      </c>
    </row>
    <row r="169" spans="2:14" ht="24">
      <c r="B169" s="115">
        <f t="shared" si="17"/>
        <v>157</v>
      </c>
      <c r="C169" s="116" t="s">
        <v>119</v>
      </c>
      <c r="D169" s="117" t="s">
        <v>476</v>
      </c>
      <c r="E169" s="127" t="s">
        <v>197</v>
      </c>
      <c r="F169" s="119">
        <v>13500</v>
      </c>
      <c r="G169" s="119">
        <v>162000</v>
      </c>
      <c r="H169" s="120" t="s">
        <v>231</v>
      </c>
      <c r="I169" s="119">
        <f t="shared" si="12"/>
        <v>178200</v>
      </c>
      <c r="J169" s="119">
        <f t="shared" si="13"/>
        <v>170100</v>
      </c>
      <c r="K169" s="119">
        <f t="shared" si="14"/>
        <v>8100</v>
      </c>
      <c r="L169" s="119">
        <f t="shared" si="15"/>
        <v>6075</v>
      </c>
      <c r="M169" s="119">
        <f t="shared" si="16"/>
        <v>168075</v>
      </c>
      <c r="N169" s="278" t="s">
        <v>567</v>
      </c>
    </row>
    <row r="170" spans="2:14" ht="24">
      <c r="B170" s="115">
        <f t="shared" si="17"/>
        <v>158</v>
      </c>
      <c r="C170" s="116" t="s">
        <v>122</v>
      </c>
      <c r="D170" s="117" t="s">
        <v>477</v>
      </c>
      <c r="E170" s="118" t="s">
        <v>478</v>
      </c>
      <c r="F170" s="119">
        <v>161943.26</v>
      </c>
      <c r="G170" s="119">
        <v>2254250.1792000001</v>
      </c>
      <c r="H170" s="120" t="s">
        <v>231</v>
      </c>
      <c r="I170" s="119">
        <f t="shared" si="12"/>
        <v>2479675.1971200001</v>
      </c>
      <c r="J170" s="119">
        <f t="shared" si="13"/>
        <v>2366962.6881600004</v>
      </c>
      <c r="K170" s="119">
        <f t="shared" si="14"/>
        <v>112712.50896000024</v>
      </c>
      <c r="L170" s="119">
        <f t="shared" si="15"/>
        <v>84534.381720000179</v>
      </c>
      <c r="M170" s="119">
        <f t="shared" si="16"/>
        <v>2338784.5609200001</v>
      </c>
      <c r="N170" s="278" t="s">
        <v>567</v>
      </c>
    </row>
    <row r="171" spans="2:14" ht="48">
      <c r="B171" s="152">
        <f t="shared" si="17"/>
        <v>159</v>
      </c>
      <c r="C171" s="116" t="s">
        <v>123</v>
      </c>
      <c r="D171" s="126" t="s">
        <v>479</v>
      </c>
      <c r="E171" s="127" t="s">
        <v>480</v>
      </c>
      <c r="F171" s="119">
        <v>1207024.48</v>
      </c>
      <c r="G171" s="119">
        <v>16801780.761599999</v>
      </c>
      <c r="H171" s="120" t="s">
        <v>231</v>
      </c>
      <c r="I171" s="119">
        <f t="shared" si="12"/>
        <v>18481958.837760001</v>
      </c>
      <c r="J171" s="119">
        <f t="shared" si="13"/>
        <v>17641869.799679998</v>
      </c>
      <c r="K171" s="119">
        <f t="shared" si="14"/>
        <v>840089.03807999939</v>
      </c>
      <c r="L171" s="119">
        <f t="shared" si="15"/>
        <v>630066.77855999954</v>
      </c>
      <c r="M171" s="119">
        <f t="shared" si="16"/>
        <v>17431847.54016</v>
      </c>
      <c r="N171" s="278" t="s">
        <v>567</v>
      </c>
    </row>
    <row r="172" spans="2:14">
      <c r="B172" s="152"/>
      <c r="E172" s="85" t="s">
        <v>68</v>
      </c>
      <c r="F172" s="81">
        <f>SUM(F13:F171)</f>
        <v>21520918.947999995</v>
      </c>
      <c r="G172" s="81">
        <f>SUM(G13:G171)</f>
        <v>293927564.81599998</v>
      </c>
      <c r="H172" s="82"/>
      <c r="I172" s="81">
        <f>SUM(I13:I171)</f>
        <v>323320321.29759991</v>
      </c>
      <c r="J172" s="81">
        <f>SUM(J13:J171)</f>
        <v>308623943.05680001</v>
      </c>
      <c r="K172" s="81">
        <f>SUM(K13:K171)</f>
        <v>10112581.178560004</v>
      </c>
      <c r="L172" s="81">
        <f>SUM(L13:L171)</f>
        <v>7584435.8839200046</v>
      </c>
      <c r="M172" s="81">
        <f>SUM(M13:M171)</f>
        <v>301512000.69992006</v>
      </c>
    </row>
    <row r="174" spans="2:14">
      <c r="K174" s="279"/>
      <c r="L174" s="279"/>
      <c r="M174" s="114"/>
    </row>
    <row r="177" spans="11:13">
      <c r="K177" s="280" t="s">
        <v>568</v>
      </c>
      <c r="L177" s="280"/>
      <c r="M177" s="281">
        <f>SUMIF($N$13:$N$171,"Si",$M$13:$M$171)</f>
        <v>207184363.83511999</v>
      </c>
    </row>
    <row r="178" spans="11:13">
      <c r="K178" s="280" t="s">
        <v>570</v>
      </c>
      <c r="L178" s="280"/>
      <c r="M178" s="281">
        <f>SUMIF($N$13:$N$171,"NO",$G$13:$G$171)</f>
        <v>94231792.444800019</v>
      </c>
    </row>
  </sheetData>
  <autoFilter ref="B12:N172" xr:uid="{00000000-0001-0000-0600-000000000000}"/>
  <mergeCells count="8">
    <mergeCell ref="K174:L174"/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261" t="s">
        <v>3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7"/>
    </row>
    <row r="2" spans="1:55" ht="15">
      <c r="B2" s="261" t="s">
        <v>0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7"/>
    </row>
    <row r="3" spans="1:55" ht="15">
      <c r="B3" s="261" t="s">
        <v>4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7"/>
    </row>
    <row r="4" spans="1:55" ht="15">
      <c r="B4" s="261" t="s">
        <v>1</v>
      </c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7"/>
    </row>
    <row r="5" spans="1:55" ht="15">
      <c r="B5" s="261" t="s">
        <v>70</v>
      </c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7"/>
    </row>
    <row r="7" spans="1:55" ht="15.75">
      <c r="B7" s="263" t="s">
        <v>75</v>
      </c>
      <c r="C7" s="263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8"/>
    </row>
    <row r="8" spans="1:55" ht="15.75">
      <c r="B8" s="263" t="s">
        <v>73</v>
      </c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/>
      <c r="P8" s="28"/>
    </row>
    <row r="9" spans="1:55" ht="15.75">
      <c r="B9" s="5"/>
      <c r="C9" s="6"/>
      <c r="N9" s="262" t="s">
        <v>18</v>
      </c>
      <c r="O9" s="262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264" t="s">
        <v>74</v>
      </c>
      <c r="C12" s="265"/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6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2027'!E18</f>
        <v>47</v>
      </c>
      <c r="AE14" s="17">
        <f>+AD14*1000000</f>
        <v>47000000</v>
      </c>
    </row>
    <row r="15" spans="1:55" ht="15.75" thickBot="1">
      <c r="N15" s="271" t="s">
        <v>69</v>
      </c>
      <c r="O15" s="271"/>
      <c r="P15" s="29"/>
    </row>
    <row r="16" spans="1:55" ht="14.25" customHeight="1">
      <c r="A16" s="267" t="s">
        <v>19</v>
      </c>
      <c r="B16" s="274"/>
      <c r="C16" s="255" t="s">
        <v>20</v>
      </c>
      <c r="D16" s="253" t="s">
        <v>21</v>
      </c>
      <c r="E16" s="253" t="s">
        <v>22</v>
      </c>
      <c r="F16" s="253" t="s">
        <v>23</v>
      </c>
      <c r="G16" s="253" t="s">
        <v>24</v>
      </c>
      <c r="H16" s="253" t="s">
        <v>25</v>
      </c>
      <c r="I16" s="253" t="s">
        <v>26</v>
      </c>
      <c r="J16" s="253" t="s">
        <v>27</v>
      </c>
      <c r="K16" s="253" t="s">
        <v>28</v>
      </c>
      <c r="L16" s="253" t="s">
        <v>29</v>
      </c>
      <c r="M16" s="253" t="s">
        <v>30</v>
      </c>
      <c r="N16" s="253" t="s">
        <v>31</v>
      </c>
      <c r="O16" s="272" t="s">
        <v>5</v>
      </c>
      <c r="P16" s="33"/>
      <c r="R16" s="259" t="s">
        <v>20</v>
      </c>
      <c r="S16" s="257" t="s">
        <v>21</v>
      </c>
      <c r="T16" s="257" t="s">
        <v>22</v>
      </c>
      <c r="U16" s="257" t="s">
        <v>23</v>
      </c>
      <c r="V16" s="257" t="s">
        <v>24</v>
      </c>
      <c r="W16" s="257" t="s">
        <v>25</v>
      </c>
      <c r="X16" s="257" t="s">
        <v>26</v>
      </c>
      <c r="Y16" s="257" t="s">
        <v>27</v>
      </c>
      <c r="Z16" s="257" t="s">
        <v>28</v>
      </c>
      <c r="AA16" s="257" t="s">
        <v>29</v>
      </c>
      <c r="AB16" s="257" t="s">
        <v>30</v>
      </c>
      <c r="AC16" s="257" t="s">
        <v>31</v>
      </c>
      <c r="AE16" s="255" t="s">
        <v>20</v>
      </c>
      <c r="AF16" s="253" t="s">
        <v>21</v>
      </c>
      <c r="AG16" s="253" t="s">
        <v>22</v>
      </c>
      <c r="AH16" s="253" t="s">
        <v>23</v>
      </c>
      <c r="AI16" s="253" t="s">
        <v>24</v>
      </c>
      <c r="AJ16" s="253" t="s">
        <v>25</v>
      </c>
      <c r="AK16" s="253" t="s">
        <v>26</v>
      </c>
      <c r="AL16" s="253" t="s">
        <v>27</v>
      </c>
      <c r="AM16" s="253" t="s">
        <v>28</v>
      </c>
      <c r="AN16" s="253" t="s">
        <v>29</v>
      </c>
      <c r="AO16" s="253" t="s">
        <v>30</v>
      </c>
      <c r="AP16" s="253" t="s">
        <v>31</v>
      </c>
      <c r="AR16" s="255" t="s">
        <v>20</v>
      </c>
      <c r="AS16" s="253" t="s">
        <v>21</v>
      </c>
      <c r="AT16" s="253" t="s">
        <v>22</v>
      </c>
      <c r="AU16" s="253" t="s">
        <v>23</v>
      </c>
      <c r="AV16" s="253" t="s">
        <v>24</v>
      </c>
      <c r="AW16" s="253" t="s">
        <v>25</v>
      </c>
      <c r="AX16" s="253" t="s">
        <v>26</v>
      </c>
      <c r="AY16" s="253" t="s">
        <v>27</v>
      </c>
      <c r="AZ16" s="253" t="s">
        <v>28</v>
      </c>
      <c r="BA16" s="253" t="s">
        <v>29</v>
      </c>
      <c r="BB16" s="253" t="s">
        <v>30</v>
      </c>
      <c r="BC16" s="253" t="s">
        <v>31</v>
      </c>
    </row>
    <row r="17" spans="1:114" ht="14.25" customHeight="1">
      <c r="A17" s="268"/>
      <c r="B17" s="275"/>
      <c r="C17" s="256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73"/>
      <c r="P17" s="33"/>
      <c r="R17" s="260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E17" s="256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  <c r="AR17" s="256"/>
      <c r="AS17" s="254"/>
      <c r="AT17" s="254"/>
      <c r="AU17" s="254"/>
      <c r="AV17" s="254"/>
      <c r="AW17" s="254"/>
      <c r="AX17" s="254"/>
      <c r="AY17" s="254"/>
      <c r="AZ17" s="254"/>
      <c r="BA17" s="254"/>
      <c r="BB17" s="254"/>
      <c r="BC17" s="254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269" t="s">
        <v>68</v>
      </c>
      <c r="B54" s="270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R16:AR17"/>
    <mergeCell ref="AS16:AS17"/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220" t="s">
        <v>3</v>
      </c>
      <c r="C2" s="220"/>
      <c r="D2" s="220"/>
      <c r="E2" s="220"/>
      <c r="F2" s="220"/>
      <c r="G2" s="220"/>
      <c r="H2" s="220"/>
      <c r="I2" s="220"/>
      <c r="J2" s="220"/>
    </row>
    <row r="3" spans="2:10">
      <c r="B3" s="220" t="s">
        <v>0</v>
      </c>
      <c r="C3" s="220"/>
      <c r="D3" s="220"/>
      <c r="E3" s="220"/>
      <c r="F3" s="220"/>
      <c r="G3" s="220"/>
      <c r="H3" s="220"/>
      <c r="I3" s="220"/>
      <c r="J3" s="220"/>
    </row>
    <row r="4" spans="2:10">
      <c r="B4" s="220" t="s">
        <v>4</v>
      </c>
      <c r="C4" s="220"/>
      <c r="D4" s="220"/>
      <c r="E4" s="220"/>
      <c r="F4" s="220"/>
      <c r="G4" s="220"/>
      <c r="H4" s="220"/>
      <c r="I4" s="220"/>
      <c r="J4" s="220"/>
    </row>
    <row r="5" spans="2:10">
      <c r="B5" s="220" t="s">
        <v>1</v>
      </c>
      <c r="C5" s="220"/>
      <c r="D5" s="220"/>
      <c r="E5" s="220"/>
      <c r="F5" s="220"/>
      <c r="G5" s="220"/>
      <c r="H5" s="220"/>
      <c r="I5" s="220"/>
      <c r="J5" s="220"/>
    </row>
    <row r="6" spans="2:10">
      <c r="B6" s="220" t="s">
        <v>70</v>
      </c>
      <c r="C6" s="220"/>
      <c r="D6" s="220"/>
      <c r="E6" s="220"/>
      <c r="F6" s="220"/>
      <c r="G6" s="220"/>
      <c r="H6" s="220"/>
      <c r="I6" s="220"/>
      <c r="J6" s="220"/>
    </row>
    <row r="7" spans="2:10">
      <c r="B7" s="16"/>
      <c r="C7" s="16"/>
      <c r="D7" s="16"/>
    </row>
    <row r="8" spans="2:10" ht="15.75">
      <c r="B8" s="218" t="s">
        <v>76</v>
      </c>
      <c r="C8" s="218"/>
      <c r="D8" s="218"/>
      <c r="E8" s="218"/>
      <c r="F8" s="218"/>
      <c r="G8" s="218"/>
      <c r="H8" s="218"/>
      <c r="I8" s="218"/>
      <c r="J8" s="218"/>
    </row>
    <row r="9" spans="2:10" ht="15.75">
      <c r="B9" s="218"/>
      <c r="C9" s="218"/>
      <c r="D9" s="218"/>
      <c r="E9" s="218"/>
      <c r="J9" s="41" t="s">
        <v>84</v>
      </c>
    </row>
    <row r="10" spans="2:10" ht="18" customHeight="1">
      <c r="B10" s="221" t="s">
        <v>88</v>
      </c>
      <c r="C10" s="223" t="s">
        <v>87</v>
      </c>
      <c r="D10" s="224"/>
      <c r="E10" s="223" t="s">
        <v>75</v>
      </c>
      <c r="F10" s="224"/>
      <c r="G10" s="223" t="s">
        <v>83</v>
      </c>
      <c r="H10" s="224"/>
      <c r="I10" s="223" t="s">
        <v>86</v>
      </c>
      <c r="J10" s="224"/>
    </row>
    <row r="11" spans="2:10" ht="30">
      <c r="B11" s="276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M97"/>
  <sheetViews>
    <sheetView topLeftCell="E71" zoomScale="112" zoomScaleNormal="112" workbookViewId="0">
      <selection activeCell="G91" sqref="G91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9" width="13.7109375" bestFit="1" customWidth="1"/>
    <col min="10" max="10" width="14.28515625" bestFit="1" customWidth="1"/>
    <col min="11" max="13" width="19" customWidth="1"/>
  </cols>
  <sheetData>
    <row r="2" spans="2:13">
      <c r="B2" s="15"/>
      <c r="C2" s="15"/>
      <c r="D2" s="15"/>
      <c r="E2" s="55"/>
      <c r="F2" s="55"/>
      <c r="G2" s="55"/>
      <c r="H2" s="55"/>
      <c r="I2" s="55"/>
      <c r="J2" s="55"/>
    </row>
    <row r="3" spans="2:13">
      <c r="B3" s="220" t="s">
        <v>3</v>
      </c>
      <c r="C3" s="220"/>
      <c r="D3" s="220"/>
      <c r="E3" s="220"/>
      <c r="F3" s="220"/>
      <c r="G3" s="220"/>
      <c r="H3" s="220"/>
      <c r="I3" s="220"/>
    </row>
    <row r="4" spans="2:13">
      <c r="B4" s="220" t="s">
        <v>0</v>
      </c>
      <c r="C4" s="220"/>
      <c r="D4" s="220"/>
      <c r="E4" s="220"/>
      <c r="F4" s="220"/>
      <c r="G4" s="220"/>
      <c r="H4" s="220"/>
      <c r="I4" s="220"/>
    </row>
    <row r="5" spans="2:13">
      <c r="B5" s="220" t="s">
        <v>4</v>
      </c>
      <c r="C5" s="220"/>
      <c r="D5" s="220"/>
      <c r="E5" s="220"/>
      <c r="F5" s="220"/>
      <c r="G5" s="220"/>
      <c r="H5" s="220"/>
      <c r="I5" s="220"/>
    </row>
    <row r="6" spans="2:13">
      <c r="B6" s="220" t="s">
        <v>1</v>
      </c>
      <c r="C6" s="220"/>
      <c r="D6" s="220"/>
      <c r="E6" s="220"/>
      <c r="F6" s="220"/>
      <c r="G6" s="220"/>
      <c r="H6" s="220"/>
      <c r="I6" s="220"/>
    </row>
    <row r="7" spans="2:13">
      <c r="B7" s="220" t="s">
        <v>70</v>
      </c>
      <c r="C7" s="220"/>
      <c r="D7" s="220"/>
      <c r="E7" s="220"/>
      <c r="F7" s="220"/>
      <c r="G7" s="220"/>
      <c r="H7" s="220"/>
      <c r="I7" s="220"/>
    </row>
    <row r="8" spans="2:13">
      <c r="B8" s="16"/>
      <c r="C8" s="16"/>
      <c r="D8" s="16"/>
      <c r="E8" s="55"/>
      <c r="F8" s="55"/>
      <c r="G8" s="55"/>
      <c r="H8" s="55"/>
      <c r="I8" s="55"/>
      <c r="J8" s="55"/>
    </row>
    <row r="9" spans="2:13" ht="15.75">
      <c r="B9" s="218" t="s">
        <v>125</v>
      </c>
      <c r="C9" s="218"/>
      <c r="D9" s="218"/>
      <c r="E9" s="218"/>
      <c r="F9" s="218"/>
      <c r="G9" s="218"/>
      <c r="H9" s="218"/>
      <c r="I9" s="218"/>
    </row>
    <row r="10" spans="2:13" ht="15.75">
      <c r="B10" s="218" t="s">
        <v>228</v>
      </c>
      <c r="C10" s="218"/>
      <c r="D10" s="218"/>
      <c r="E10" s="218"/>
      <c r="F10" s="218"/>
      <c r="G10" s="218"/>
      <c r="H10" s="218"/>
      <c r="I10" s="218"/>
    </row>
    <row r="12" spans="2:13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550</v>
      </c>
      <c r="J12" s="56" t="s">
        <v>551</v>
      </c>
      <c r="K12" s="56" t="s">
        <v>560</v>
      </c>
      <c r="L12" s="56" t="s">
        <v>560</v>
      </c>
      <c r="M12" s="56" t="s">
        <v>560</v>
      </c>
    </row>
    <row r="13" spans="2:13" ht="39.950000000000003" customHeight="1">
      <c r="B13" s="115">
        <v>1</v>
      </c>
      <c r="C13" s="132" t="s">
        <v>89</v>
      </c>
      <c r="D13" s="126" t="s">
        <v>229</v>
      </c>
      <c r="E13" s="118" t="s">
        <v>230</v>
      </c>
      <c r="F13" s="119">
        <v>58610</v>
      </c>
      <c r="G13" s="119">
        <v>815851.2</v>
      </c>
      <c r="H13" s="120" t="s">
        <v>231</v>
      </c>
      <c r="I13" s="119">
        <f>G13*1.1</f>
        <v>897436.32000000007</v>
      </c>
      <c r="J13" s="119">
        <f>G13*1.05</f>
        <v>856643.76</v>
      </c>
      <c r="K13" s="119">
        <f>J13-G13</f>
        <v>40792.560000000056</v>
      </c>
      <c r="L13" s="119">
        <f>K13/12*9</f>
        <v>30594.420000000042</v>
      </c>
      <c r="M13" s="119">
        <f>G13+L13</f>
        <v>846445.62</v>
      </c>
    </row>
    <row r="14" spans="2:13" ht="39.950000000000003" customHeight="1">
      <c r="B14" s="115">
        <v>2</v>
      </c>
      <c r="C14" s="116" t="s">
        <v>92</v>
      </c>
      <c r="D14" s="117" t="s">
        <v>234</v>
      </c>
      <c r="E14" s="127" t="s">
        <v>235</v>
      </c>
      <c r="F14" s="119">
        <v>183860</v>
      </c>
      <c r="G14" s="119">
        <v>2559331.1999999997</v>
      </c>
      <c r="H14" s="120" t="s">
        <v>231</v>
      </c>
      <c r="I14" s="119">
        <v>2815265</v>
      </c>
      <c r="J14" s="119">
        <f t="shared" ref="J14:J77" si="0">+G14*1.05</f>
        <v>2687297.76</v>
      </c>
      <c r="K14" s="119">
        <f t="shared" ref="K14:K77" si="1">J14-G14</f>
        <v>127966.56000000006</v>
      </c>
      <c r="L14" s="119">
        <f t="shared" ref="L14:L77" si="2">K14/12*9</f>
        <v>95974.920000000042</v>
      </c>
      <c r="M14" s="119">
        <f t="shared" ref="M14:M77" si="3">G14+L14</f>
        <v>2655306.1199999996</v>
      </c>
    </row>
    <row r="15" spans="2:13" ht="39.950000000000003" customHeight="1">
      <c r="B15" s="115">
        <v>3</v>
      </c>
      <c r="C15" s="116" t="s">
        <v>92</v>
      </c>
      <c r="D15" s="117" t="s">
        <v>236</v>
      </c>
      <c r="E15" s="127" t="s">
        <v>193</v>
      </c>
      <c r="F15" s="119">
        <v>163275</v>
      </c>
      <c r="G15" s="119">
        <v>2272788</v>
      </c>
      <c r="H15" s="120" t="s">
        <v>231</v>
      </c>
      <c r="I15" s="119">
        <v>2500067</v>
      </c>
      <c r="J15" s="119">
        <f t="shared" si="0"/>
        <v>2386427.4</v>
      </c>
      <c r="K15" s="119">
        <f t="shared" si="1"/>
        <v>113639.39999999991</v>
      </c>
      <c r="L15" s="119">
        <f t="shared" si="2"/>
        <v>85229.54999999993</v>
      </c>
      <c r="M15" s="119">
        <f t="shared" si="3"/>
        <v>2358017.5499999998</v>
      </c>
    </row>
    <row r="16" spans="2:13" ht="39.950000000000003" customHeight="1">
      <c r="B16" s="115">
        <v>4</v>
      </c>
      <c r="C16" s="116" t="s">
        <v>92</v>
      </c>
      <c r="D16" s="117" t="s">
        <v>237</v>
      </c>
      <c r="E16" s="127" t="s">
        <v>193</v>
      </c>
      <c r="F16" s="119">
        <v>363189.65</v>
      </c>
      <c r="G16" s="119">
        <v>5055599.9280000003</v>
      </c>
      <c r="H16" s="120" t="s">
        <v>231</v>
      </c>
      <c r="I16" s="119">
        <v>5561160</v>
      </c>
      <c r="J16" s="119">
        <f t="shared" si="0"/>
        <v>5308379.9244000008</v>
      </c>
      <c r="K16" s="119">
        <f t="shared" si="1"/>
        <v>252779.99640000053</v>
      </c>
      <c r="L16" s="119">
        <f t="shared" si="2"/>
        <v>189584.9973000004</v>
      </c>
      <c r="M16" s="119">
        <f t="shared" si="3"/>
        <v>5245184.9253000002</v>
      </c>
    </row>
    <row r="17" spans="2:13" ht="39.950000000000003" customHeight="1">
      <c r="B17" s="115">
        <v>5</v>
      </c>
      <c r="C17" s="116" t="s">
        <v>92</v>
      </c>
      <c r="D17" s="117" t="s">
        <v>238</v>
      </c>
      <c r="E17" s="127" t="s">
        <v>202</v>
      </c>
      <c r="F17" s="119">
        <v>92308</v>
      </c>
      <c r="G17" s="119">
        <v>1284927.3599999999</v>
      </c>
      <c r="H17" s="120" t="s">
        <v>231</v>
      </c>
      <c r="I17" s="119">
        <v>1413421</v>
      </c>
      <c r="J17" s="119">
        <f t="shared" si="0"/>
        <v>1349173.7279999999</v>
      </c>
      <c r="K17" s="119">
        <f t="shared" si="1"/>
        <v>64246.368000000017</v>
      </c>
      <c r="L17" s="119">
        <f t="shared" si="2"/>
        <v>48184.776000000013</v>
      </c>
      <c r="M17" s="119">
        <f t="shared" si="3"/>
        <v>1333112.1359999999</v>
      </c>
    </row>
    <row r="18" spans="2:13" ht="39.950000000000003" customHeight="1">
      <c r="B18" s="115">
        <v>6</v>
      </c>
      <c r="C18" s="116" t="s">
        <v>92</v>
      </c>
      <c r="D18" s="117" t="s">
        <v>239</v>
      </c>
      <c r="E18" s="127" t="s">
        <v>202</v>
      </c>
      <c r="F18" s="119">
        <v>89533</v>
      </c>
      <c r="G18" s="119">
        <v>1246299.3599999999</v>
      </c>
      <c r="H18" s="120" t="s">
        <v>231</v>
      </c>
      <c r="I18" s="119">
        <v>1370930</v>
      </c>
      <c r="J18" s="119">
        <f t="shared" si="0"/>
        <v>1308614.328</v>
      </c>
      <c r="K18" s="119">
        <f t="shared" si="1"/>
        <v>62314.96800000011</v>
      </c>
      <c r="L18" s="119">
        <f t="shared" si="2"/>
        <v>46736.226000000082</v>
      </c>
      <c r="M18" s="119">
        <f t="shared" si="3"/>
        <v>1293035.5859999999</v>
      </c>
    </row>
    <row r="19" spans="2:13" ht="39.950000000000003" customHeight="1">
      <c r="B19" s="115">
        <v>7</v>
      </c>
      <c r="C19" s="116" t="s">
        <v>92</v>
      </c>
      <c r="D19" s="117" t="s">
        <v>240</v>
      </c>
      <c r="E19" s="127" t="s">
        <v>241</v>
      </c>
      <c r="F19" s="119">
        <v>83000</v>
      </c>
      <c r="G19" s="119">
        <v>1155360</v>
      </c>
      <c r="H19" s="120" t="s">
        <v>231</v>
      </c>
      <c r="I19" s="119">
        <v>1270896</v>
      </c>
      <c r="J19" s="119">
        <f t="shared" si="0"/>
        <v>1213128</v>
      </c>
      <c r="K19" s="119">
        <f t="shared" si="1"/>
        <v>57768</v>
      </c>
      <c r="L19" s="119">
        <f t="shared" si="2"/>
        <v>43326</v>
      </c>
      <c r="M19" s="119">
        <f t="shared" si="3"/>
        <v>1198686</v>
      </c>
    </row>
    <row r="20" spans="2:13" ht="39.950000000000003" customHeight="1">
      <c r="B20" s="115">
        <v>8</v>
      </c>
      <c r="C20" s="116" t="s">
        <v>93</v>
      </c>
      <c r="D20" s="117" t="s">
        <v>247</v>
      </c>
      <c r="E20" s="118" t="s">
        <v>248</v>
      </c>
      <c r="F20" s="119">
        <v>85000</v>
      </c>
      <c r="G20" s="119">
        <v>1183200</v>
      </c>
      <c r="H20" s="120" t="s">
        <v>231</v>
      </c>
      <c r="I20" s="119">
        <v>1301520</v>
      </c>
      <c r="J20" s="119">
        <f t="shared" si="0"/>
        <v>1242360</v>
      </c>
      <c r="K20" s="119">
        <f t="shared" si="1"/>
        <v>59160</v>
      </c>
      <c r="L20" s="119">
        <f t="shared" si="2"/>
        <v>44370</v>
      </c>
      <c r="M20" s="119">
        <f t="shared" si="3"/>
        <v>1227570</v>
      </c>
    </row>
    <row r="21" spans="2:13" ht="27.75" customHeight="1">
      <c r="B21" s="115">
        <v>9</v>
      </c>
      <c r="C21" s="116" t="s">
        <v>95</v>
      </c>
      <c r="D21" s="117" t="s">
        <v>268</v>
      </c>
      <c r="E21" s="118" t="s">
        <v>269</v>
      </c>
      <c r="F21" s="119">
        <v>94500</v>
      </c>
      <c r="G21" s="119">
        <v>1224720</v>
      </c>
      <c r="H21" s="120" t="s">
        <v>231</v>
      </c>
      <c r="I21" s="119">
        <v>1347192</v>
      </c>
      <c r="J21" s="119">
        <f t="shared" si="0"/>
        <v>1285956</v>
      </c>
      <c r="K21" s="119">
        <f t="shared" si="1"/>
        <v>61236</v>
      </c>
      <c r="L21" s="119">
        <f t="shared" si="2"/>
        <v>45927</v>
      </c>
      <c r="M21" s="119">
        <f t="shared" si="3"/>
        <v>1270647</v>
      </c>
    </row>
    <row r="22" spans="2:13" ht="27.75" customHeight="1">
      <c r="B22" s="115">
        <v>10</v>
      </c>
      <c r="C22" s="116" t="s">
        <v>95</v>
      </c>
      <c r="D22" s="117" t="s">
        <v>270</v>
      </c>
      <c r="E22" s="118" t="s">
        <v>193</v>
      </c>
      <c r="F22" s="119">
        <v>20326</v>
      </c>
      <c r="G22" s="119">
        <v>282937.92</v>
      </c>
      <c r="H22" s="120" t="s">
        <v>231</v>
      </c>
      <c r="I22" s="119">
        <v>311232</v>
      </c>
      <c r="J22" s="119">
        <f t="shared" si="0"/>
        <v>297084.81599999999</v>
      </c>
      <c r="K22" s="119">
        <f t="shared" si="1"/>
        <v>14146.896000000008</v>
      </c>
      <c r="L22" s="119">
        <f t="shared" si="2"/>
        <v>10610.172000000006</v>
      </c>
      <c r="M22" s="119">
        <f t="shared" si="3"/>
        <v>293548.092</v>
      </c>
    </row>
    <row r="23" spans="2:13" ht="27.75" customHeight="1">
      <c r="B23" s="115">
        <v>11</v>
      </c>
      <c r="C23" s="116" t="s">
        <v>95</v>
      </c>
      <c r="D23" s="126" t="s">
        <v>271</v>
      </c>
      <c r="E23" s="118" t="s">
        <v>193</v>
      </c>
      <c r="F23" s="148">
        <v>33735</v>
      </c>
      <c r="G23" s="119">
        <v>469591.19999999995</v>
      </c>
      <c r="H23" s="120" t="s">
        <v>231</v>
      </c>
      <c r="I23" s="119">
        <v>516551</v>
      </c>
      <c r="J23" s="119">
        <f t="shared" si="0"/>
        <v>493070.75999999995</v>
      </c>
      <c r="K23" s="119">
        <f t="shared" si="1"/>
        <v>23479.559999999998</v>
      </c>
      <c r="L23" s="119">
        <f t="shared" si="2"/>
        <v>17609.669999999998</v>
      </c>
      <c r="M23" s="119">
        <f t="shared" si="3"/>
        <v>487200.86999999994</v>
      </c>
    </row>
    <row r="24" spans="2:13" ht="27.75" customHeight="1">
      <c r="B24" s="115">
        <v>12</v>
      </c>
      <c r="C24" s="116" t="s">
        <v>96</v>
      </c>
      <c r="D24" s="121" t="s">
        <v>276</v>
      </c>
      <c r="E24" s="212" t="s">
        <v>277</v>
      </c>
      <c r="F24" s="123">
        <v>1102464</v>
      </c>
      <c r="G24" s="119">
        <v>13229568</v>
      </c>
      <c r="H24" s="120" t="s">
        <v>231</v>
      </c>
      <c r="I24" s="119">
        <v>14552525</v>
      </c>
      <c r="J24" s="119">
        <f t="shared" si="0"/>
        <v>13891046.4</v>
      </c>
      <c r="K24" s="119">
        <f t="shared" si="1"/>
        <v>661478.40000000037</v>
      </c>
      <c r="L24" s="119">
        <f t="shared" si="2"/>
        <v>496108.80000000028</v>
      </c>
      <c r="M24" s="119">
        <f t="shared" si="3"/>
        <v>13725676.800000001</v>
      </c>
    </row>
    <row r="25" spans="2:13" ht="27.75" customHeight="1">
      <c r="B25" s="115">
        <v>13</v>
      </c>
      <c r="C25" s="116" t="s">
        <v>96</v>
      </c>
      <c r="D25" s="121" t="s">
        <v>278</v>
      </c>
      <c r="E25" s="122" t="s">
        <v>277</v>
      </c>
      <c r="F25" s="119">
        <v>617287.55000000005</v>
      </c>
      <c r="G25" s="119">
        <v>8670758</v>
      </c>
      <c r="H25" s="120" t="s">
        <v>231</v>
      </c>
      <c r="I25" s="119">
        <v>9537834</v>
      </c>
      <c r="J25" s="119">
        <f t="shared" si="0"/>
        <v>9104295.9000000004</v>
      </c>
      <c r="K25" s="119">
        <f t="shared" si="1"/>
        <v>433537.90000000037</v>
      </c>
      <c r="L25" s="119">
        <f t="shared" si="2"/>
        <v>325153.42500000028</v>
      </c>
      <c r="M25" s="119">
        <f t="shared" si="3"/>
        <v>8995911.4250000007</v>
      </c>
    </row>
    <row r="26" spans="2:13" ht="27.75" customHeight="1">
      <c r="B26" s="115">
        <v>14</v>
      </c>
      <c r="C26" s="116" t="s">
        <v>96</v>
      </c>
      <c r="D26" s="124" t="s">
        <v>279</v>
      </c>
      <c r="E26" s="122" t="s">
        <v>277</v>
      </c>
      <c r="F26" s="119">
        <v>1551723.6</v>
      </c>
      <c r="G26" s="119">
        <v>23759992</v>
      </c>
      <c r="H26" s="120" t="s">
        <v>231</v>
      </c>
      <c r="I26" s="119">
        <v>26135992</v>
      </c>
      <c r="J26" s="119">
        <f t="shared" si="0"/>
        <v>24947991.600000001</v>
      </c>
      <c r="K26" s="119">
        <f t="shared" si="1"/>
        <v>1187999.6000000015</v>
      </c>
      <c r="L26" s="119">
        <f t="shared" si="2"/>
        <v>890999.70000000112</v>
      </c>
      <c r="M26" s="119">
        <f t="shared" si="3"/>
        <v>24650991.700000003</v>
      </c>
    </row>
    <row r="27" spans="2:13" ht="39" customHeight="1">
      <c r="B27" s="115">
        <v>15</v>
      </c>
      <c r="C27" s="116" t="s">
        <v>96</v>
      </c>
      <c r="D27" s="124" t="s">
        <v>280</v>
      </c>
      <c r="E27" s="122" t="s">
        <v>139</v>
      </c>
      <c r="F27" s="125">
        <v>2839014</v>
      </c>
      <c r="G27" s="119">
        <v>34068168</v>
      </c>
      <c r="H27" s="120" t="s">
        <v>231</v>
      </c>
      <c r="I27" s="119">
        <v>37474985</v>
      </c>
      <c r="J27" s="119">
        <f t="shared" si="0"/>
        <v>35771576.399999999</v>
      </c>
      <c r="K27" s="119">
        <f t="shared" si="1"/>
        <v>1703408.3999999985</v>
      </c>
      <c r="L27" s="119">
        <f t="shared" si="2"/>
        <v>1277556.2999999989</v>
      </c>
      <c r="M27" s="119">
        <f t="shared" si="3"/>
        <v>35345724.299999997</v>
      </c>
    </row>
    <row r="28" spans="2:13" ht="27.75" customHeight="1">
      <c r="B28" s="115">
        <v>16</v>
      </c>
      <c r="C28" s="116" t="s">
        <v>96</v>
      </c>
      <c r="D28" s="124" t="s">
        <v>281</v>
      </c>
      <c r="E28" s="122" t="s">
        <v>282</v>
      </c>
      <c r="F28" s="125">
        <v>1075165.828</v>
      </c>
      <c r="G28" s="119">
        <v>14966309</v>
      </c>
      <c r="H28" s="120" t="s">
        <v>231</v>
      </c>
      <c r="I28" s="119">
        <v>16462940</v>
      </c>
      <c r="J28" s="119">
        <f t="shared" si="0"/>
        <v>15714624.450000001</v>
      </c>
      <c r="K28" s="119">
        <f t="shared" si="1"/>
        <v>748315.45000000112</v>
      </c>
      <c r="L28" s="119">
        <f t="shared" si="2"/>
        <v>561236.58750000084</v>
      </c>
      <c r="M28" s="119">
        <f t="shared" si="3"/>
        <v>15527545.5875</v>
      </c>
    </row>
    <row r="29" spans="2:13" ht="27.75" customHeight="1">
      <c r="B29" s="115">
        <v>17</v>
      </c>
      <c r="C29" s="116" t="s">
        <v>121</v>
      </c>
      <c r="D29" s="117" t="s">
        <v>285</v>
      </c>
      <c r="E29" s="118" t="s">
        <v>286</v>
      </c>
      <c r="F29" s="119">
        <v>6000</v>
      </c>
      <c r="G29" s="119">
        <v>83520</v>
      </c>
      <c r="H29" s="120" t="s">
        <v>231</v>
      </c>
      <c r="I29" s="119">
        <v>91872</v>
      </c>
      <c r="J29" s="119">
        <f t="shared" si="0"/>
        <v>87696</v>
      </c>
      <c r="K29" s="119">
        <f t="shared" si="1"/>
        <v>4176</v>
      </c>
      <c r="L29" s="119">
        <f t="shared" si="2"/>
        <v>3132</v>
      </c>
      <c r="M29" s="119">
        <f t="shared" si="3"/>
        <v>86652</v>
      </c>
    </row>
    <row r="30" spans="2:13" ht="27.75" customHeight="1">
      <c r="B30" s="115">
        <v>18</v>
      </c>
      <c r="C30" s="116" t="s">
        <v>121</v>
      </c>
      <c r="D30" s="117" t="s">
        <v>287</v>
      </c>
      <c r="E30" s="118" t="s">
        <v>288</v>
      </c>
      <c r="F30" s="119">
        <v>7000</v>
      </c>
      <c r="G30" s="119">
        <v>97440</v>
      </c>
      <c r="H30" s="120" t="s">
        <v>231</v>
      </c>
      <c r="I30" s="119">
        <v>107184</v>
      </c>
      <c r="J30" s="119">
        <f t="shared" si="0"/>
        <v>102312</v>
      </c>
      <c r="K30" s="119">
        <f t="shared" si="1"/>
        <v>4872</v>
      </c>
      <c r="L30" s="119">
        <f t="shared" si="2"/>
        <v>3654</v>
      </c>
      <c r="M30" s="119">
        <f t="shared" si="3"/>
        <v>101094</v>
      </c>
    </row>
    <row r="31" spans="2:13" ht="36">
      <c r="B31" s="115">
        <v>19</v>
      </c>
      <c r="C31" s="116" t="s">
        <v>121</v>
      </c>
      <c r="D31" s="126" t="s">
        <v>299</v>
      </c>
      <c r="E31" s="118" t="s">
        <v>300</v>
      </c>
      <c r="F31" s="119">
        <v>250610</v>
      </c>
      <c r="G31" s="119">
        <v>3488491.1999999997</v>
      </c>
      <c r="H31" s="120" t="s">
        <v>231</v>
      </c>
      <c r="I31" s="119">
        <v>3837341</v>
      </c>
      <c r="J31" s="119">
        <f t="shared" si="0"/>
        <v>3662915.76</v>
      </c>
      <c r="K31" s="119">
        <f t="shared" si="1"/>
        <v>174424.56000000006</v>
      </c>
      <c r="L31" s="119">
        <f t="shared" si="2"/>
        <v>130818.42000000004</v>
      </c>
      <c r="M31" s="119">
        <f t="shared" si="3"/>
        <v>3619309.6199999996</v>
      </c>
    </row>
    <row r="32" spans="2:13" ht="39" customHeight="1">
      <c r="B32" s="115">
        <v>20</v>
      </c>
      <c r="C32" s="116" t="s">
        <v>98</v>
      </c>
      <c r="D32" s="126" t="s">
        <v>320</v>
      </c>
      <c r="E32" s="127" t="s">
        <v>321</v>
      </c>
      <c r="F32" s="119">
        <v>4241</v>
      </c>
      <c r="G32" s="119">
        <v>59034.719999999994</v>
      </c>
      <c r="H32" s="120" t="s">
        <v>231</v>
      </c>
      <c r="I32" s="119">
        <v>64939</v>
      </c>
      <c r="J32" s="119">
        <f t="shared" si="0"/>
        <v>61986.455999999998</v>
      </c>
      <c r="K32" s="119">
        <f t="shared" si="1"/>
        <v>2951.7360000000044</v>
      </c>
      <c r="L32" s="119">
        <f t="shared" si="2"/>
        <v>2213.8020000000033</v>
      </c>
      <c r="M32" s="119">
        <f t="shared" si="3"/>
        <v>61248.521999999997</v>
      </c>
    </row>
    <row r="33" spans="2:13" ht="28.5" customHeight="1">
      <c r="B33" s="115">
        <v>21</v>
      </c>
      <c r="C33" s="116" t="s">
        <v>98</v>
      </c>
      <c r="D33" s="126" t="s">
        <v>322</v>
      </c>
      <c r="E33" s="127" t="s">
        <v>323</v>
      </c>
      <c r="F33" s="148">
        <v>6061</v>
      </c>
      <c r="G33" s="119">
        <v>84369.12</v>
      </c>
      <c r="H33" s="120" t="s">
        <v>231</v>
      </c>
      <c r="I33" s="119">
        <v>92807</v>
      </c>
      <c r="J33" s="119">
        <f t="shared" si="0"/>
        <v>88587.576000000001</v>
      </c>
      <c r="K33" s="119">
        <f t="shared" si="1"/>
        <v>4218.4560000000056</v>
      </c>
      <c r="L33" s="119">
        <f t="shared" si="2"/>
        <v>3163.8420000000042</v>
      </c>
      <c r="M33" s="119">
        <f t="shared" si="3"/>
        <v>87532.962</v>
      </c>
    </row>
    <row r="34" spans="2:13" ht="24">
      <c r="B34" s="115">
        <v>22</v>
      </c>
      <c r="C34" s="116" t="s">
        <v>98</v>
      </c>
      <c r="D34" s="126" t="s">
        <v>324</v>
      </c>
      <c r="E34" s="127" t="s">
        <v>210</v>
      </c>
      <c r="F34" s="119">
        <v>5500</v>
      </c>
      <c r="G34" s="119">
        <v>76560</v>
      </c>
      <c r="H34" s="120" t="s">
        <v>231</v>
      </c>
      <c r="I34" s="119">
        <v>84216</v>
      </c>
      <c r="J34" s="119">
        <f t="shared" si="0"/>
        <v>80388</v>
      </c>
      <c r="K34" s="119">
        <f t="shared" si="1"/>
        <v>3828</v>
      </c>
      <c r="L34" s="119">
        <f t="shared" si="2"/>
        <v>2871</v>
      </c>
      <c r="M34" s="119">
        <f t="shared" si="3"/>
        <v>79431</v>
      </c>
    </row>
    <row r="35" spans="2:13" ht="24">
      <c r="B35" s="115">
        <v>23</v>
      </c>
      <c r="C35" s="116" t="s">
        <v>98</v>
      </c>
      <c r="D35" s="126" t="s">
        <v>325</v>
      </c>
      <c r="E35" s="127" t="s">
        <v>326</v>
      </c>
      <c r="F35" s="119">
        <v>23100</v>
      </c>
      <c r="G35" s="119">
        <v>321552</v>
      </c>
      <c r="H35" s="120" t="s">
        <v>231</v>
      </c>
      <c r="I35" s="119">
        <v>353708</v>
      </c>
      <c r="J35" s="119">
        <f t="shared" si="0"/>
        <v>337629.60000000003</v>
      </c>
      <c r="K35" s="119">
        <f t="shared" si="1"/>
        <v>16077.600000000035</v>
      </c>
      <c r="L35" s="119">
        <f t="shared" si="2"/>
        <v>12058.200000000026</v>
      </c>
      <c r="M35" s="119">
        <f t="shared" si="3"/>
        <v>333610.2</v>
      </c>
    </row>
    <row r="36" spans="2:13" ht="27.75" customHeight="1">
      <c r="B36" s="115">
        <v>24</v>
      </c>
      <c r="C36" s="116" t="s">
        <v>100</v>
      </c>
      <c r="D36" s="126" t="s">
        <v>341</v>
      </c>
      <c r="E36" s="127" t="s">
        <v>342</v>
      </c>
      <c r="F36" s="119">
        <v>7500</v>
      </c>
      <c r="G36" s="119">
        <v>104400</v>
      </c>
      <c r="H36" s="120" t="s">
        <v>231</v>
      </c>
      <c r="I36" s="119">
        <v>114840</v>
      </c>
      <c r="J36" s="119">
        <f t="shared" si="0"/>
        <v>109620</v>
      </c>
      <c r="K36" s="119">
        <f t="shared" si="1"/>
        <v>5220</v>
      </c>
      <c r="L36" s="119">
        <f t="shared" si="2"/>
        <v>3915</v>
      </c>
      <c r="M36" s="119">
        <f t="shared" si="3"/>
        <v>108315</v>
      </c>
    </row>
    <row r="37" spans="2:13" ht="27.75" customHeight="1">
      <c r="B37" s="115">
        <v>25</v>
      </c>
      <c r="C37" s="116" t="s">
        <v>100</v>
      </c>
      <c r="D37" s="126" t="s">
        <v>347</v>
      </c>
      <c r="E37" s="127" t="s">
        <v>348</v>
      </c>
      <c r="F37" s="119">
        <v>1212.3499999999999</v>
      </c>
      <c r="G37" s="119">
        <v>16875.911999999997</v>
      </c>
      <c r="H37" s="120" t="s">
        <v>231</v>
      </c>
      <c r="I37" s="119">
        <v>18564</v>
      </c>
      <c r="J37" s="119">
        <f t="shared" si="0"/>
        <v>17719.707599999998</v>
      </c>
      <c r="K37" s="119">
        <f t="shared" si="1"/>
        <v>843.79560000000129</v>
      </c>
      <c r="L37" s="119">
        <f t="shared" si="2"/>
        <v>632.84670000000096</v>
      </c>
      <c r="M37" s="119">
        <f t="shared" si="3"/>
        <v>17508.758699999998</v>
      </c>
    </row>
    <row r="38" spans="2:13" ht="24">
      <c r="B38" s="115">
        <v>26</v>
      </c>
      <c r="C38" s="116" t="s">
        <v>100</v>
      </c>
      <c r="D38" s="126" t="s">
        <v>358</v>
      </c>
      <c r="E38" s="127" t="s">
        <v>206</v>
      </c>
      <c r="F38" s="119">
        <v>110000</v>
      </c>
      <c r="G38" s="119">
        <v>1531200</v>
      </c>
      <c r="H38" s="120" t="s">
        <v>231</v>
      </c>
      <c r="I38" s="119">
        <v>1684320</v>
      </c>
      <c r="J38" s="119">
        <f t="shared" si="0"/>
        <v>1607760</v>
      </c>
      <c r="K38" s="119">
        <f t="shared" si="1"/>
        <v>76560</v>
      </c>
      <c r="L38" s="119">
        <f t="shared" si="2"/>
        <v>57420</v>
      </c>
      <c r="M38" s="119">
        <f t="shared" si="3"/>
        <v>1588620</v>
      </c>
    </row>
    <row r="39" spans="2:13" ht="36">
      <c r="B39" s="115">
        <v>27</v>
      </c>
      <c r="C39" s="116" t="s">
        <v>101</v>
      </c>
      <c r="D39" s="126" t="s">
        <v>361</v>
      </c>
      <c r="E39" s="118" t="s">
        <v>296</v>
      </c>
      <c r="F39" s="119">
        <v>1656360.75</v>
      </c>
      <c r="G39" s="119">
        <v>23056541.639999997</v>
      </c>
      <c r="H39" s="120" t="s">
        <v>231</v>
      </c>
      <c r="I39" s="119">
        <v>25362196</v>
      </c>
      <c r="J39" s="119">
        <f t="shared" si="0"/>
        <v>24209368.721999999</v>
      </c>
      <c r="K39" s="119">
        <f t="shared" si="1"/>
        <v>1152827.0820000023</v>
      </c>
      <c r="L39" s="119">
        <f t="shared" si="2"/>
        <v>864620.3115000017</v>
      </c>
      <c r="M39" s="119">
        <f t="shared" si="3"/>
        <v>23921161.951499999</v>
      </c>
    </row>
    <row r="40" spans="2:13" ht="24">
      <c r="B40" s="115">
        <v>28</v>
      </c>
      <c r="C40" s="116" t="s">
        <v>102</v>
      </c>
      <c r="D40" s="117" t="s">
        <v>362</v>
      </c>
      <c r="E40" s="127" t="s">
        <v>363</v>
      </c>
      <c r="F40" s="119">
        <v>13330.2</v>
      </c>
      <c r="G40" s="119">
        <v>185556.38400000002</v>
      </c>
      <c r="H40" s="120" t="s">
        <v>231</v>
      </c>
      <c r="I40" s="119">
        <v>204113</v>
      </c>
      <c r="J40" s="119">
        <f t="shared" si="0"/>
        <v>194834.20320000002</v>
      </c>
      <c r="K40" s="119">
        <f t="shared" si="1"/>
        <v>9277.8191999999981</v>
      </c>
      <c r="L40" s="119">
        <f t="shared" si="2"/>
        <v>6958.3643999999986</v>
      </c>
      <c r="M40" s="119">
        <f t="shared" si="3"/>
        <v>192514.74840000001</v>
      </c>
    </row>
    <row r="41" spans="2:13" ht="36">
      <c r="B41" s="115">
        <v>29</v>
      </c>
      <c r="C41" s="116" t="s">
        <v>102</v>
      </c>
      <c r="D41" s="117" t="s">
        <v>364</v>
      </c>
      <c r="E41" s="127" t="s">
        <v>365</v>
      </c>
      <c r="F41" s="119">
        <v>57000</v>
      </c>
      <c r="G41" s="119">
        <v>793440</v>
      </c>
      <c r="H41" s="120" t="s">
        <v>231</v>
      </c>
      <c r="I41" s="119">
        <v>872784</v>
      </c>
      <c r="J41" s="119">
        <f t="shared" si="0"/>
        <v>833112</v>
      </c>
      <c r="K41" s="119">
        <f t="shared" si="1"/>
        <v>39672</v>
      </c>
      <c r="L41" s="119">
        <f t="shared" si="2"/>
        <v>29754</v>
      </c>
      <c r="M41" s="119">
        <f t="shared" si="3"/>
        <v>823194</v>
      </c>
    </row>
    <row r="42" spans="2:13" ht="132">
      <c r="B42" s="115">
        <v>30</v>
      </c>
      <c r="C42" s="116" t="s">
        <v>102</v>
      </c>
      <c r="D42" s="117" t="s">
        <v>366</v>
      </c>
      <c r="E42" s="127" t="s">
        <v>367</v>
      </c>
      <c r="F42" s="119">
        <v>125000</v>
      </c>
      <c r="G42" s="119">
        <v>1739999.9999999998</v>
      </c>
      <c r="H42" s="120" t="s">
        <v>231</v>
      </c>
      <c r="I42" s="119">
        <v>1914000</v>
      </c>
      <c r="J42" s="119">
        <f t="shared" si="0"/>
        <v>1826999.9999999998</v>
      </c>
      <c r="K42" s="119">
        <f t="shared" si="1"/>
        <v>87000</v>
      </c>
      <c r="L42" s="119">
        <f t="shared" si="2"/>
        <v>65250</v>
      </c>
      <c r="M42" s="119">
        <f t="shared" si="3"/>
        <v>1805249.9999999998</v>
      </c>
    </row>
    <row r="43" spans="2:13" ht="36">
      <c r="B43" s="115">
        <v>31</v>
      </c>
      <c r="C43" s="116" t="s">
        <v>102</v>
      </c>
      <c r="D43" s="117" t="s">
        <v>368</v>
      </c>
      <c r="E43" s="127" t="s">
        <v>202</v>
      </c>
      <c r="F43" s="149">
        <v>95000</v>
      </c>
      <c r="G43" s="119">
        <v>1322400</v>
      </c>
      <c r="H43" s="120" t="s">
        <v>231</v>
      </c>
      <c r="I43" s="119">
        <v>1454640</v>
      </c>
      <c r="J43" s="119">
        <f t="shared" si="0"/>
        <v>1388520</v>
      </c>
      <c r="K43" s="119">
        <f t="shared" si="1"/>
        <v>66120</v>
      </c>
      <c r="L43" s="119">
        <f t="shared" si="2"/>
        <v>49590</v>
      </c>
      <c r="M43" s="119">
        <f t="shared" si="3"/>
        <v>1371990</v>
      </c>
    </row>
    <row r="44" spans="2:13" ht="36">
      <c r="B44" s="115">
        <v>32</v>
      </c>
      <c r="C44" s="116" t="s">
        <v>102</v>
      </c>
      <c r="D44" s="117" t="s">
        <v>369</v>
      </c>
      <c r="E44" s="127" t="s">
        <v>150</v>
      </c>
      <c r="F44" s="119">
        <v>26250</v>
      </c>
      <c r="G44" s="119">
        <v>365400</v>
      </c>
      <c r="H44" s="120" t="s">
        <v>231</v>
      </c>
      <c r="I44" s="119">
        <v>401940</v>
      </c>
      <c r="J44" s="119">
        <f t="shared" si="0"/>
        <v>383670</v>
      </c>
      <c r="K44" s="119">
        <f t="shared" si="1"/>
        <v>18270</v>
      </c>
      <c r="L44" s="119">
        <f t="shared" si="2"/>
        <v>13702.5</v>
      </c>
      <c r="M44" s="119">
        <f t="shared" si="3"/>
        <v>379102.5</v>
      </c>
    </row>
    <row r="45" spans="2:13" ht="36">
      <c r="B45" s="115">
        <v>33</v>
      </c>
      <c r="C45" s="116" t="s">
        <v>102</v>
      </c>
      <c r="D45" s="117" t="s">
        <v>370</v>
      </c>
      <c r="E45" s="127" t="s">
        <v>193</v>
      </c>
      <c r="F45" s="119">
        <v>920000</v>
      </c>
      <c r="G45" s="119">
        <v>12806400</v>
      </c>
      <c r="H45" s="120" t="s">
        <v>231</v>
      </c>
      <c r="I45" s="119">
        <v>14087040</v>
      </c>
      <c r="J45" s="119">
        <f t="shared" si="0"/>
        <v>13446720</v>
      </c>
      <c r="K45" s="119">
        <f t="shared" si="1"/>
        <v>640320</v>
      </c>
      <c r="L45" s="119">
        <f t="shared" si="2"/>
        <v>480240</v>
      </c>
      <c r="M45" s="119">
        <f t="shared" si="3"/>
        <v>13286640</v>
      </c>
    </row>
    <row r="46" spans="2:13" ht="24">
      <c r="B46" s="115">
        <v>34</v>
      </c>
      <c r="C46" s="116" t="s">
        <v>102</v>
      </c>
      <c r="D46" s="117" t="s">
        <v>371</v>
      </c>
      <c r="E46" s="127" t="s">
        <v>197</v>
      </c>
      <c r="F46" s="119">
        <v>22500</v>
      </c>
      <c r="G46" s="119">
        <v>270000</v>
      </c>
      <c r="H46" s="120" t="s">
        <v>231</v>
      </c>
      <c r="I46" s="119">
        <v>297000</v>
      </c>
      <c r="J46" s="119">
        <f t="shared" si="0"/>
        <v>283500</v>
      </c>
      <c r="K46" s="119">
        <f t="shared" si="1"/>
        <v>13500</v>
      </c>
      <c r="L46" s="119">
        <f t="shared" si="2"/>
        <v>10125</v>
      </c>
      <c r="M46" s="119">
        <f t="shared" si="3"/>
        <v>280125</v>
      </c>
    </row>
    <row r="47" spans="2:13" ht="24">
      <c r="B47" s="115">
        <v>35</v>
      </c>
      <c r="C47" s="116" t="s">
        <v>102</v>
      </c>
      <c r="D47" s="117" t="s">
        <v>372</v>
      </c>
      <c r="E47" s="127" t="s">
        <v>185</v>
      </c>
      <c r="F47" s="119">
        <v>33000</v>
      </c>
      <c r="G47" s="119">
        <v>396000</v>
      </c>
      <c r="H47" s="120" t="s">
        <v>231</v>
      </c>
      <c r="I47" s="119">
        <v>435600</v>
      </c>
      <c r="J47" s="119">
        <f t="shared" si="0"/>
        <v>415800</v>
      </c>
      <c r="K47" s="119">
        <f t="shared" si="1"/>
        <v>19800</v>
      </c>
      <c r="L47" s="119">
        <f t="shared" si="2"/>
        <v>14850</v>
      </c>
      <c r="M47" s="119">
        <f t="shared" si="3"/>
        <v>410850</v>
      </c>
    </row>
    <row r="48" spans="2:13" ht="24">
      <c r="B48" s="115">
        <v>36</v>
      </c>
      <c r="C48" s="116" t="s">
        <v>103</v>
      </c>
      <c r="D48" s="117" t="s">
        <v>375</v>
      </c>
      <c r="E48" s="118" t="s">
        <v>193</v>
      </c>
      <c r="F48" s="119">
        <v>95000</v>
      </c>
      <c r="G48" s="119">
        <v>1322400</v>
      </c>
      <c r="H48" s="120" t="s">
        <v>231</v>
      </c>
      <c r="I48" s="119">
        <v>1454640</v>
      </c>
      <c r="J48" s="119">
        <f t="shared" si="0"/>
        <v>1388520</v>
      </c>
      <c r="K48" s="119">
        <f t="shared" si="1"/>
        <v>66120</v>
      </c>
      <c r="L48" s="119">
        <f t="shared" si="2"/>
        <v>49590</v>
      </c>
      <c r="M48" s="119">
        <f t="shared" si="3"/>
        <v>1371990</v>
      </c>
    </row>
    <row r="49" spans="2:13" ht="24">
      <c r="B49" s="115">
        <v>37</v>
      </c>
      <c r="C49" s="116" t="s">
        <v>104</v>
      </c>
      <c r="D49" s="126" t="s">
        <v>379</v>
      </c>
      <c r="E49" s="127" t="s">
        <v>380</v>
      </c>
      <c r="F49" s="119">
        <v>8500</v>
      </c>
      <c r="G49" s="119">
        <v>118319.99999999999</v>
      </c>
      <c r="H49" s="120" t="s">
        <v>231</v>
      </c>
      <c r="I49" s="119">
        <v>130152</v>
      </c>
      <c r="J49" s="119">
        <f t="shared" si="0"/>
        <v>124235.99999999999</v>
      </c>
      <c r="K49" s="119">
        <f t="shared" si="1"/>
        <v>5916</v>
      </c>
      <c r="L49" s="119">
        <f t="shared" si="2"/>
        <v>4437</v>
      </c>
      <c r="M49" s="119">
        <f t="shared" si="3"/>
        <v>122756.99999999999</v>
      </c>
    </row>
    <row r="50" spans="2:13" ht="24">
      <c r="B50" s="115">
        <v>38</v>
      </c>
      <c r="C50" s="116" t="s">
        <v>104</v>
      </c>
      <c r="D50" s="126" t="s">
        <v>381</v>
      </c>
      <c r="E50" s="127" t="s">
        <v>382</v>
      </c>
      <c r="F50" s="119">
        <v>8617.14</v>
      </c>
      <c r="G50" s="119">
        <v>119950.58879999998</v>
      </c>
      <c r="H50" s="120" t="s">
        <v>231</v>
      </c>
      <c r="I50" s="119">
        <v>131946</v>
      </c>
      <c r="J50" s="119">
        <f t="shared" si="0"/>
        <v>125948.11823999998</v>
      </c>
      <c r="K50" s="119">
        <f t="shared" si="1"/>
        <v>5997.5294399999984</v>
      </c>
      <c r="L50" s="119">
        <f t="shared" si="2"/>
        <v>4498.1470799999988</v>
      </c>
      <c r="M50" s="119">
        <f t="shared" si="3"/>
        <v>124448.73587999998</v>
      </c>
    </row>
    <row r="51" spans="2:13" ht="24">
      <c r="B51" s="115">
        <v>39</v>
      </c>
      <c r="C51" s="116" t="s">
        <v>105</v>
      </c>
      <c r="D51" s="126" t="s">
        <v>383</v>
      </c>
      <c r="E51" s="127" t="s">
        <v>139</v>
      </c>
      <c r="F51" s="119">
        <v>21551.72</v>
      </c>
      <c r="G51" s="119">
        <v>299999.9424</v>
      </c>
      <c r="H51" s="120" t="s">
        <v>231</v>
      </c>
      <c r="I51" s="119">
        <v>330000</v>
      </c>
      <c r="J51" s="119">
        <f t="shared" si="0"/>
        <v>314999.93952000001</v>
      </c>
      <c r="K51" s="119">
        <f t="shared" si="1"/>
        <v>14999.997120000015</v>
      </c>
      <c r="L51" s="119">
        <f t="shared" si="2"/>
        <v>11249.997840000011</v>
      </c>
      <c r="M51" s="119">
        <f t="shared" si="3"/>
        <v>311249.94024000003</v>
      </c>
    </row>
    <row r="52" spans="2:13" ht="24">
      <c r="B52" s="115">
        <v>40</v>
      </c>
      <c r="C52" s="116" t="s">
        <v>106</v>
      </c>
      <c r="D52" s="126" t="s">
        <v>384</v>
      </c>
      <c r="E52" s="127" t="s">
        <v>385</v>
      </c>
      <c r="F52" s="119">
        <v>33327.839999999997</v>
      </c>
      <c r="G52" s="119">
        <v>463923.53279999993</v>
      </c>
      <c r="H52" s="120" t="s">
        <v>231</v>
      </c>
      <c r="I52" s="119">
        <v>510316</v>
      </c>
      <c r="J52" s="119">
        <f t="shared" si="0"/>
        <v>487119.70943999995</v>
      </c>
      <c r="K52" s="119">
        <f t="shared" si="1"/>
        <v>23196.17664000002</v>
      </c>
      <c r="L52" s="119">
        <f t="shared" si="2"/>
        <v>17397.132480000015</v>
      </c>
      <c r="M52" s="119">
        <f t="shared" si="3"/>
        <v>481320.66527999996</v>
      </c>
    </row>
    <row r="53" spans="2:13" ht="24">
      <c r="B53" s="115">
        <v>41</v>
      </c>
      <c r="C53" s="116" t="s">
        <v>106</v>
      </c>
      <c r="D53" s="126" t="s">
        <v>544</v>
      </c>
      <c r="E53" s="126" t="s">
        <v>545</v>
      </c>
      <c r="F53" s="119">
        <v>7000</v>
      </c>
      <c r="G53" s="119">
        <v>97440</v>
      </c>
      <c r="H53" s="120" t="s">
        <v>231</v>
      </c>
      <c r="I53" s="119">
        <f>+G53*1.1</f>
        <v>107184.00000000001</v>
      </c>
      <c r="J53" s="119">
        <f t="shared" si="0"/>
        <v>102312</v>
      </c>
      <c r="K53" s="119">
        <f t="shared" si="1"/>
        <v>4872</v>
      </c>
      <c r="L53" s="119">
        <f t="shared" si="2"/>
        <v>3654</v>
      </c>
      <c r="M53" s="119">
        <f t="shared" si="3"/>
        <v>101094</v>
      </c>
    </row>
    <row r="54" spans="2:13" ht="24">
      <c r="B54" s="115">
        <v>42</v>
      </c>
      <c r="C54" s="116" t="s">
        <v>107</v>
      </c>
      <c r="D54" s="117" t="s">
        <v>388</v>
      </c>
      <c r="E54" s="127" t="s">
        <v>389</v>
      </c>
      <c r="F54" s="119">
        <v>8500</v>
      </c>
      <c r="G54" s="119">
        <v>118319.99999999999</v>
      </c>
      <c r="H54" s="120" t="s">
        <v>231</v>
      </c>
      <c r="I54" s="119">
        <v>130152</v>
      </c>
      <c r="J54" s="119">
        <f t="shared" si="0"/>
        <v>124235.99999999999</v>
      </c>
      <c r="K54" s="119">
        <f t="shared" si="1"/>
        <v>5916</v>
      </c>
      <c r="L54" s="119">
        <f t="shared" si="2"/>
        <v>4437</v>
      </c>
      <c r="M54" s="119">
        <f t="shared" si="3"/>
        <v>122756.99999999999</v>
      </c>
    </row>
    <row r="55" spans="2:13" ht="36">
      <c r="B55" s="115">
        <v>43</v>
      </c>
      <c r="C55" s="116" t="s">
        <v>107</v>
      </c>
      <c r="D55" s="117" t="s">
        <v>390</v>
      </c>
      <c r="E55" s="127" t="s">
        <v>391</v>
      </c>
      <c r="F55" s="119">
        <v>130000</v>
      </c>
      <c r="G55" s="119">
        <v>1809599.9999999998</v>
      </c>
      <c r="H55" s="120" t="s">
        <v>231</v>
      </c>
      <c r="I55" s="119">
        <v>1990560</v>
      </c>
      <c r="J55" s="119">
        <f t="shared" si="0"/>
        <v>1900079.9999999998</v>
      </c>
      <c r="K55" s="119">
        <f t="shared" si="1"/>
        <v>90480</v>
      </c>
      <c r="L55" s="119">
        <f t="shared" si="2"/>
        <v>67860</v>
      </c>
      <c r="M55" s="119">
        <f t="shared" si="3"/>
        <v>1877459.9999999998</v>
      </c>
    </row>
    <row r="56" spans="2:13" ht="27.75" customHeight="1">
      <c r="B56" s="115">
        <v>44</v>
      </c>
      <c r="C56" s="116" t="s">
        <v>107</v>
      </c>
      <c r="D56" s="117" t="s">
        <v>394</v>
      </c>
      <c r="E56" s="127" t="s">
        <v>193</v>
      </c>
      <c r="F56" s="119">
        <v>145348.67000000001</v>
      </c>
      <c r="G56" s="119">
        <v>2023253.4863999998</v>
      </c>
      <c r="H56" s="120" t="s">
        <v>231</v>
      </c>
      <c r="I56" s="119">
        <v>2225579</v>
      </c>
      <c r="J56" s="119">
        <f t="shared" si="0"/>
        <v>2124416.16072</v>
      </c>
      <c r="K56" s="119">
        <f t="shared" si="1"/>
        <v>101162.67432000022</v>
      </c>
      <c r="L56" s="119">
        <f t="shared" si="2"/>
        <v>75872.005740000168</v>
      </c>
      <c r="M56" s="119">
        <f t="shared" si="3"/>
        <v>2099125.4921399998</v>
      </c>
    </row>
    <row r="57" spans="2:13" ht="24">
      <c r="B57" s="115">
        <v>45</v>
      </c>
      <c r="C57" s="116" t="s">
        <v>107</v>
      </c>
      <c r="D57" s="117" t="s">
        <v>395</v>
      </c>
      <c r="E57" s="127" t="s">
        <v>396</v>
      </c>
      <c r="F57" s="119">
        <v>15286.31</v>
      </c>
      <c r="G57" s="119">
        <v>212785.43519999998</v>
      </c>
      <c r="H57" s="120" t="s">
        <v>231</v>
      </c>
      <c r="I57" s="119">
        <v>234064</v>
      </c>
      <c r="J57" s="119">
        <f t="shared" si="0"/>
        <v>223424.70695999998</v>
      </c>
      <c r="K57" s="119">
        <f t="shared" si="1"/>
        <v>10639.271760000003</v>
      </c>
      <c r="L57" s="119">
        <f t="shared" si="2"/>
        <v>7979.4538200000025</v>
      </c>
      <c r="M57" s="119">
        <f t="shared" si="3"/>
        <v>220764.88901999997</v>
      </c>
    </row>
    <row r="58" spans="2:13" ht="24">
      <c r="B58" s="115">
        <v>46</v>
      </c>
      <c r="C58" s="143" t="s">
        <v>107</v>
      </c>
      <c r="D58" s="144" t="s">
        <v>397</v>
      </c>
      <c r="E58" s="145" t="s">
        <v>398</v>
      </c>
      <c r="F58" s="146">
        <v>21000</v>
      </c>
      <c r="G58" s="146">
        <v>292320</v>
      </c>
      <c r="H58" s="147" t="s">
        <v>231</v>
      </c>
      <c r="I58" s="146">
        <v>321552</v>
      </c>
      <c r="J58" s="146">
        <f t="shared" si="0"/>
        <v>306936</v>
      </c>
      <c r="K58" s="119">
        <f t="shared" si="1"/>
        <v>14616</v>
      </c>
      <c r="L58" s="119">
        <f t="shared" si="2"/>
        <v>10962</v>
      </c>
      <c r="M58" s="119">
        <f t="shared" si="3"/>
        <v>303282</v>
      </c>
    </row>
    <row r="59" spans="2:13" ht="24">
      <c r="B59" s="115">
        <v>47</v>
      </c>
      <c r="C59" s="116" t="s">
        <v>107</v>
      </c>
      <c r="D59" s="117" t="s">
        <v>399</v>
      </c>
      <c r="E59" s="127" t="s">
        <v>400</v>
      </c>
      <c r="F59" s="119">
        <v>12798</v>
      </c>
      <c r="G59" s="119">
        <v>178148.15999999997</v>
      </c>
      <c r="H59" s="120" t="s">
        <v>231</v>
      </c>
      <c r="I59" s="119">
        <v>195963</v>
      </c>
      <c r="J59" s="119">
        <f t="shared" si="0"/>
        <v>187055.56799999997</v>
      </c>
      <c r="K59" s="119">
        <f t="shared" si="1"/>
        <v>8907.4079999999958</v>
      </c>
      <c r="L59" s="119">
        <f t="shared" si="2"/>
        <v>6680.5559999999969</v>
      </c>
      <c r="M59" s="119">
        <f t="shared" si="3"/>
        <v>184828.71599999996</v>
      </c>
    </row>
    <row r="60" spans="2:13" ht="24">
      <c r="B60" s="115">
        <v>48</v>
      </c>
      <c r="C60" s="116" t="s">
        <v>108</v>
      </c>
      <c r="D60" s="126" t="s">
        <v>407</v>
      </c>
      <c r="E60" s="127" t="s">
        <v>408</v>
      </c>
      <c r="F60" s="119">
        <v>75000</v>
      </c>
      <c r="G60" s="119">
        <v>1043999.9999999999</v>
      </c>
      <c r="H60" s="120" t="s">
        <v>231</v>
      </c>
      <c r="I60" s="119">
        <v>1148400</v>
      </c>
      <c r="J60" s="119">
        <f t="shared" si="0"/>
        <v>1096200</v>
      </c>
      <c r="K60" s="119">
        <f t="shared" si="1"/>
        <v>52200.000000000116</v>
      </c>
      <c r="L60" s="119">
        <f t="shared" si="2"/>
        <v>39150.000000000087</v>
      </c>
      <c r="M60" s="119">
        <f t="shared" si="3"/>
        <v>1083150</v>
      </c>
    </row>
    <row r="61" spans="2:13" ht="36">
      <c r="B61" s="115">
        <v>49</v>
      </c>
      <c r="C61" s="116" t="s">
        <v>108</v>
      </c>
      <c r="D61" s="126" t="s">
        <v>409</v>
      </c>
      <c r="E61" s="127" t="s">
        <v>193</v>
      </c>
      <c r="F61" s="119">
        <v>24647.14</v>
      </c>
      <c r="G61" s="119">
        <v>343088.18879999995</v>
      </c>
      <c r="H61" s="120" t="s">
        <v>231</v>
      </c>
      <c r="I61" s="119">
        <v>377398</v>
      </c>
      <c r="J61" s="119">
        <f t="shared" si="0"/>
        <v>360242.59823999996</v>
      </c>
      <c r="K61" s="119">
        <f t="shared" si="1"/>
        <v>17154.409440000018</v>
      </c>
      <c r="L61" s="119">
        <f t="shared" si="2"/>
        <v>12865.807080000013</v>
      </c>
      <c r="M61" s="119">
        <f t="shared" si="3"/>
        <v>355953.99587999994</v>
      </c>
    </row>
    <row r="62" spans="2:13" ht="24">
      <c r="B62" s="115">
        <v>50</v>
      </c>
      <c r="C62" s="116" t="s">
        <v>108</v>
      </c>
      <c r="D62" s="126" t="s">
        <v>410</v>
      </c>
      <c r="E62" s="127" t="s">
        <v>193</v>
      </c>
      <c r="F62" s="119">
        <v>50000</v>
      </c>
      <c r="G62" s="119">
        <v>696000</v>
      </c>
      <c r="H62" s="120" t="s">
        <v>231</v>
      </c>
      <c r="I62" s="119">
        <v>765600</v>
      </c>
      <c r="J62" s="119">
        <f t="shared" si="0"/>
        <v>730800</v>
      </c>
      <c r="K62" s="119">
        <f t="shared" si="1"/>
        <v>34800</v>
      </c>
      <c r="L62" s="119">
        <f t="shared" si="2"/>
        <v>26100</v>
      </c>
      <c r="M62" s="119">
        <f t="shared" si="3"/>
        <v>722100</v>
      </c>
    </row>
    <row r="63" spans="2:13" ht="84.75" thickBot="1">
      <c r="B63" s="115">
        <v>51</v>
      </c>
      <c r="C63" s="116" t="s">
        <v>108</v>
      </c>
      <c r="D63" s="126" t="s">
        <v>411</v>
      </c>
      <c r="E63" s="118" t="s">
        <v>412</v>
      </c>
      <c r="F63" s="119">
        <v>42717.34</v>
      </c>
      <c r="G63" s="119">
        <v>594625.3727999999</v>
      </c>
      <c r="H63" s="120" t="s">
        <v>231</v>
      </c>
      <c r="I63" s="119">
        <v>654088</v>
      </c>
      <c r="J63" s="119">
        <f t="shared" si="0"/>
        <v>624356.64143999992</v>
      </c>
      <c r="K63" s="119">
        <f t="shared" si="1"/>
        <v>29731.268640000024</v>
      </c>
      <c r="L63" s="119">
        <f t="shared" si="2"/>
        <v>22298.451480000018</v>
      </c>
      <c r="M63" s="119">
        <f t="shared" si="3"/>
        <v>616923.82427999994</v>
      </c>
    </row>
    <row r="64" spans="2:13" ht="36.75" thickTop="1">
      <c r="B64" s="115">
        <v>52</v>
      </c>
      <c r="C64" s="116" t="s">
        <v>110</v>
      </c>
      <c r="D64" s="126" t="s">
        <v>413</v>
      </c>
      <c r="E64" s="118" t="s">
        <v>414</v>
      </c>
      <c r="F64" s="150">
        <v>5000</v>
      </c>
      <c r="G64" s="119">
        <v>69600</v>
      </c>
      <c r="H64" s="120" t="s">
        <v>231</v>
      </c>
      <c r="I64" s="119">
        <v>76560</v>
      </c>
      <c r="J64" s="119">
        <f t="shared" si="0"/>
        <v>73080</v>
      </c>
      <c r="K64" s="119">
        <f t="shared" si="1"/>
        <v>3480</v>
      </c>
      <c r="L64" s="119">
        <f t="shared" si="2"/>
        <v>2610</v>
      </c>
      <c r="M64" s="119">
        <f t="shared" si="3"/>
        <v>72210</v>
      </c>
    </row>
    <row r="65" spans="2:13" ht="36">
      <c r="B65" s="115">
        <v>53</v>
      </c>
      <c r="C65" s="116" t="s">
        <v>110</v>
      </c>
      <c r="D65" s="126" t="s">
        <v>415</v>
      </c>
      <c r="E65" s="118" t="s">
        <v>416</v>
      </c>
      <c r="F65" s="151">
        <v>32600</v>
      </c>
      <c r="G65" s="119">
        <v>453791.99999999994</v>
      </c>
      <c r="H65" s="120" t="s">
        <v>231</v>
      </c>
      <c r="I65" s="119">
        <v>499172</v>
      </c>
      <c r="J65" s="119">
        <f t="shared" si="0"/>
        <v>476481.6</v>
      </c>
      <c r="K65" s="119">
        <f t="shared" si="1"/>
        <v>22689.600000000035</v>
      </c>
      <c r="L65" s="119">
        <f t="shared" si="2"/>
        <v>17017.200000000026</v>
      </c>
      <c r="M65" s="119">
        <f t="shared" si="3"/>
        <v>470809.19999999995</v>
      </c>
    </row>
    <row r="66" spans="2:13" ht="36">
      <c r="B66" s="115">
        <v>54</v>
      </c>
      <c r="C66" s="116" t="s">
        <v>110</v>
      </c>
      <c r="D66" s="126" t="s">
        <v>417</v>
      </c>
      <c r="E66" s="118" t="s">
        <v>418</v>
      </c>
      <c r="F66" s="119">
        <v>308968.5</v>
      </c>
      <c r="G66" s="119">
        <v>4300841.5199999996</v>
      </c>
      <c r="H66" s="120" t="s">
        <v>231</v>
      </c>
      <c r="I66" s="119">
        <v>4730926</v>
      </c>
      <c r="J66" s="119">
        <f t="shared" si="0"/>
        <v>4515883.5959999999</v>
      </c>
      <c r="K66" s="119">
        <f t="shared" si="1"/>
        <v>215042.07600000035</v>
      </c>
      <c r="L66" s="119">
        <f t="shared" si="2"/>
        <v>161281.55700000026</v>
      </c>
      <c r="M66" s="119">
        <f t="shared" si="3"/>
        <v>4462123.0769999996</v>
      </c>
    </row>
    <row r="67" spans="2:13" ht="29.25" customHeight="1">
      <c r="B67" s="115">
        <v>55</v>
      </c>
      <c r="C67" s="116" t="s">
        <v>112</v>
      </c>
      <c r="D67" s="126" t="s">
        <v>423</v>
      </c>
      <c r="E67" s="127" t="s">
        <v>424</v>
      </c>
      <c r="F67" s="119">
        <v>16181.31</v>
      </c>
      <c r="G67" s="119">
        <v>225243.83519999997</v>
      </c>
      <c r="H67" s="120" t="s">
        <v>231</v>
      </c>
      <c r="I67" s="119">
        <v>247769</v>
      </c>
      <c r="J67" s="119">
        <f t="shared" si="0"/>
        <v>236506.02695999999</v>
      </c>
      <c r="K67" s="119">
        <f t="shared" si="1"/>
        <v>11262.191760000016</v>
      </c>
      <c r="L67" s="119">
        <f t="shared" si="2"/>
        <v>8446.6438200000121</v>
      </c>
      <c r="M67" s="119">
        <f t="shared" si="3"/>
        <v>233690.47901999997</v>
      </c>
    </row>
    <row r="68" spans="2:13" ht="29.25" customHeight="1">
      <c r="B68" s="115">
        <v>56</v>
      </c>
      <c r="C68" s="116" t="s">
        <v>112</v>
      </c>
      <c r="D68" s="126" t="s">
        <v>425</v>
      </c>
      <c r="E68" s="127" t="s">
        <v>426</v>
      </c>
      <c r="F68" s="119">
        <v>29500</v>
      </c>
      <c r="G68" s="119">
        <v>410640</v>
      </c>
      <c r="H68" s="120" t="s">
        <v>231</v>
      </c>
      <c r="I68" s="119">
        <v>451704</v>
      </c>
      <c r="J68" s="119">
        <f t="shared" si="0"/>
        <v>431172</v>
      </c>
      <c r="K68" s="119">
        <f t="shared" si="1"/>
        <v>20532</v>
      </c>
      <c r="L68" s="119">
        <f t="shared" si="2"/>
        <v>15399</v>
      </c>
      <c r="M68" s="119">
        <f t="shared" si="3"/>
        <v>426039</v>
      </c>
    </row>
    <row r="69" spans="2:13" ht="29.25" customHeight="1">
      <c r="B69" s="115">
        <v>57</v>
      </c>
      <c r="C69" s="116" t="s">
        <v>112</v>
      </c>
      <c r="D69" s="126" t="s">
        <v>427</v>
      </c>
      <c r="E69" s="127" t="s">
        <v>202</v>
      </c>
      <c r="F69" s="119">
        <v>62937</v>
      </c>
      <c r="G69" s="119">
        <v>876083.03999999992</v>
      </c>
      <c r="H69" s="120" t="s">
        <v>231</v>
      </c>
      <c r="I69" s="119">
        <v>963692</v>
      </c>
      <c r="J69" s="119">
        <f t="shared" si="0"/>
        <v>919887.19199999992</v>
      </c>
      <c r="K69" s="119">
        <f t="shared" si="1"/>
        <v>43804.152000000002</v>
      </c>
      <c r="L69" s="119">
        <f t="shared" si="2"/>
        <v>32853.114000000001</v>
      </c>
      <c r="M69" s="119">
        <f t="shared" si="3"/>
        <v>908936.15399999986</v>
      </c>
    </row>
    <row r="70" spans="2:13" ht="29.25" customHeight="1">
      <c r="B70" s="115">
        <v>58</v>
      </c>
      <c r="C70" s="116" t="s">
        <v>112</v>
      </c>
      <c r="D70" s="126" t="s">
        <v>428</v>
      </c>
      <c r="E70" s="127" t="s">
        <v>153</v>
      </c>
      <c r="F70" s="119">
        <v>7787.02</v>
      </c>
      <c r="G70" s="119">
        <v>108395.3184</v>
      </c>
      <c r="H70" s="120" t="s">
        <v>231</v>
      </c>
      <c r="I70" s="119">
        <v>119235</v>
      </c>
      <c r="J70" s="119">
        <f t="shared" si="0"/>
        <v>113815.08432000001</v>
      </c>
      <c r="K70" s="119">
        <f t="shared" si="1"/>
        <v>5419.7659200000053</v>
      </c>
      <c r="L70" s="119">
        <f t="shared" si="2"/>
        <v>4064.824440000004</v>
      </c>
      <c r="M70" s="119">
        <f t="shared" si="3"/>
        <v>112460.14284000001</v>
      </c>
    </row>
    <row r="71" spans="2:13" ht="36">
      <c r="B71" s="115">
        <v>59</v>
      </c>
      <c r="C71" s="116" t="s">
        <v>112</v>
      </c>
      <c r="D71" s="126" t="s">
        <v>431</v>
      </c>
      <c r="E71" s="127" t="s">
        <v>432</v>
      </c>
      <c r="F71" s="119">
        <v>6683.04</v>
      </c>
      <c r="G71" s="119">
        <v>93027.916799999992</v>
      </c>
      <c r="H71" s="120" t="s">
        <v>231</v>
      </c>
      <c r="I71" s="119">
        <v>102331</v>
      </c>
      <c r="J71" s="119">
        <f t="shared" si="0"/>
        <v>97679.312639999989</v>
      </c>
      <c r="K71" s="119">
        <f t="shared" si="1"/>
        <v>4651.3958399999974</v>
      </c>
      <c r="L71" s="119">
        <f t="shared" si="2"/>
        <v>3488.5468799999981</v>
      </c>
      <c r="M71" s="119">
        <f t="shared" si="3"/>
        <v>96516.463679999986</v>
      </c>
    </row>
    <row r="72" spans="2:13" ht="24">
      <c r="B72" s="115">
        <v>60</v>
      </c>
      <c r="C72" s="116" t="s">
        <v>112</v>
      </c>
      <c r="D72" s="126" t="s">
        <v>435</v>
      </c>
      <c r="E72" s="127" t="s">
        <v>436</v>
      </c>
      <c r="F72" s="119">
        <v>1994.18</v>
      </c>
      <c r="G72" s="119">
        <v>27758.985599999996</v>
      </c>
      <c r="H72" s="120" t="s">
        <v>231</v>
      </c>
      <c r="I72" s="119">
        <v>30535</v>
      </c>
      <c r="J72" s="119">
        <f t="shared" si="0"/>
        <v>29146.934879999997</v>
      </c>
      <c r="K72" s="119">
        <f t="shared" si="1"/>
        <v>1387.9492800000007</v>
      </c>
      <c r="L72" s="119">
        <f t="shared" si="2"/>
        <v>1040.9619600000005</v>
      </c>
      <c r="M72" s="119">
        <f t="shared" si="3"/>
        <v>28799.947559999997</v>
      </c>
    </row>
    <row r="73" spans="2:13" ht="38.25">
      <c r="B73" s="115">
        <v>61</v>
      </c>
      <c r="C73" s="134" t="s">
        <v>112</v>
      </c>
      <c r="D73" s="135" t="s">
        <v>205</v>
      </c>
      <c r="E73" s="136" t="s">
        <v>206</v>
      </c>
      <c r="F73" s="137">
        <v>125000</v>
      </c>
      <c r="G73" s="137">
        <v>1739999.9999999998</v>
      </c>
      <c r="H73" s="138" t="s">
        <v>169</v>
      </c>
      <c r="I73" s="137">
        <v>2001000</v>
      </c>
      <c r="J73" s="137">
        <f t="shared" si="0"/>
        <v>1826999.9999999998</v>
      </c>
      <c r="K73" s="119">
        <f t="shared" si="1"/>
        <v>87000</v>
      </c>
      <c r="L73" s="119">
        <f t="shared" si="2"/>
        <v>65250</v>
      </c>
      <c r="M73" s="119">
        <f t="shared" si="3"/>
        <v>1805249.9999999998</v>
      </c>
    </row>
    <row r="74" spans="2:13" ht="36">
      <c r="B74" s="115">
        <v>62</v>
      </c>
      <c r="C74" s="116" t="s">
        <v>114</v>
      </c>
      <c r="D74" s="126" t="s">
        <v>449</v>
      </c>
      <c r="E74" s="127" t="s">
        <v>197</v>
      </c>
      <c r="F74" s="119">
        <v>15000</v>
      </c>
      <c r="G74" s="119">
        <v>180000</v>
      </c>
      <c r="H74" s="120" t="s">
        <v>231</v>
      </c>
      <c r="I74" s="119">
        <v>198000</v>
      </c>
      <c r="J74" s="119">
        <f t="shared" si="0"/>
        <v>189000</v>
      </c>
      <c r="K74" s="119">
        <f t="shared" si="1"/>
        <v>9000</v>
      </c>
      <c r="L74" s="119">
        <f t="shared" si="2"/>
        <v>6750</v>
      </c>
      <c r="M74" s="119">
        <f t="shared" si="3"/>
        <v>186750</v>
      </c>
    </row>
    <row r="75" spans="2:13" ht="24">
      <c r="B75" s="115">
        <v>63</v>
      </c>
      <c r="C75" s="116" t="s">
        <v>115</v>
      </c>
      <c r="D75" s="126" t="s">
        <v>450</v>
      </c>
      <c r="E75" s="127" t="s">
        <v>451</v>
      </c>
      <c r="F75" s="119">
        <v>4740.75</v>
      </c>
      <c r="G75" s="119">
        <v>65991.239999999991</v>
      </c>
      <c r="H75" s="120" t="s">
        <v>231</v>
      </c>
      <c r="I75" s="119">
        <v>72591</v>
      </c>
      <c r="J75" s="119">
        <f t="shared" si="0"/>
        <v>69290.801999999996</v>
      </c>
      <c r="K75" s="119">
        <f t="shared" si="1"/>
        <v>3299.5620000000054</v>
      </c>
      <c r="L75" s="119">
        <f t="shared" si="2"/>
        <v>2474.671500000004</v>
      </c>
      <c r="M75" s="119">
        <f t="shared" si="3"/>
        <v>68465.911499999987</v>
      </c>
    </row>
    <row r="76" spans="2:13" ht="24">
      <c r="B76" s="115">
        <v>64</v>
      </c>
      <c r="C76" s="116" t="s">
        <v>115</v>
      </c>
      <c r="D76" s="126" t="s">
        <v>452</v>
      </c>
      <c r="E76" s="127" t="s">
        <v>210</v>
      </c>
      <c r="F76" s="119">
        <v>3633</v>
      </c>
      <c r="G76" s="119">
        <v>50571.359999999993</v>
      </c>
      <c r="H76" s="120" t="s">
        <v>231</v>
      </c>
      <c r="I76" s="119">
        <v>55629</v>
      </c>
      <c r="J76" s="119">
        <f t="shared" si="0"/>
        <v>53099.927999999993</v>
      </c>
      <c r="K76" s="119">
        <f t="shared" si="1"/>
        <v>2528.5679999999993</v>
      </c>
      <c r="L76" s="119">
        <f t="shared" si="2"/>
        <v>1896.4259999999995</v>
      </c>
      <c r="M76" s="119">
        <f t="shared" si="3"/>
        <v>52467.785999999993</v>
      </c>
    </row>
    <row r="77" spans="2:13" ht="36">
      <c r="B77" s="115">
        <v>65</v>
      </c>
      <c r="C77" s="116" t="s">
        <v>115</v>
      </c>
      <c r="D77" s="126" t="s">
        <v>453</v>
      </c>
      <c r="E77" s="127" t="s">
        <v>454</v>
      </c>
      <c r="F77" s="119">
        <v>38654</v>
      </c>
      <c r="G77" s="119">
        <v>538063.67999999993</v>
      </c>
      <c r="H77" s="120" t="s">
        <v>231</v>
      </c>
      <c r="I77" s="119">
        <v>591871</v>
      </c>
      <c r="J77" s="119">
        <f t="shared" si="0"/>
        <v>564966.86399999994</v>
      </c>
      <c r="K77" s="119">
        <f t="shared" si="1"/>
        <v>26903.184000000008</v>
      </c>
      <c r="L77" s="119">
        <f t="shared" si="2"/>
        <v>20177.388000000006</v>
      </c>
      <c r="M77" s="119">
        <f t="shared" si="3"/>
        <v>558241.06799999997</v>
      </c>
    </row>
    <row r="78" spans="2:13" ht="36">
      <c r="B78" s="115">
        <v>66</v>
      </c>
      <c r="C78" s="116" t="s">
        <v>117</v>
      </c>
      <c r="D78" s="126" t="s">
        <v>458</v>
      </c>
      <c r="E78" s="127" t="s">
        <v>459</v>
      </c>
      <c r="F78" s="119">
        <v>44000</v>
      </c>
      <c r="G78" s="119">
        <v>612480</v>
      </c>
      <c r="H78" s="120" t="s">
        <v>231</v>
      </c>
      <c r="I78" s="119">
        <v>673728</v>
      </c>
      <c r="J78" s="119">
        <f t="shared" ref="J78:J90" si="4">+G78*1.05</f>
        <v>643104</v>
      </c>
      <c r="K78" s="119">
        <f t="shared" ref="K78:K90" si="5">J78-G78</f>
        <v>30624</v>
      </c>
      <c r="L78" s="119">
        <f t="shared" ref="L78:L90" si="6">K78/12*9</f>
        <v>22968</v>
      </c>
      <c r="M78" s="119">
        <f t="shared" ref="M78:M90" si="7">G78+L78</f>
        <v>635448</v>
      </c>
    </row>
    <row r="79" spans="2:13" ht="36">
      <c r="B79" s="115">
        <v>67</v>
      </c>
      <c r="C79" s="116" t="s">
        <v>117</v>
      </c>
      <c r="D79" s="126" t="s">
        <v>460</v>
      </c>
      <c r="E79" s="127" t="s">
        <v>438</v>
      </c>
      <c r="F79" s="119">
        <v>167000</v>
      </c>
      <c r="G79" s="119">
        <v>2324640</v>
      </c>
      <c r="H79" s="120" t="s">
        <v>231</v>
      </c>
      <c r="I79" s="119">
        <v>2557104</v>
      </c>
      <c r="J79" s="119">
        <f t="shared" si="4"/>
        <v>2440872</v>
      </c>
      <c r="K79" s="119">
        <f t="shared" si="5"/>
        <v>116232</v>
      </c>
      <c r="L79" s="119">
        <f t="shared" si="6"/>
        <v>87174</v>
      </c>
      <c r="M79" s="119">
        <f t="shared" si="7"/>
        <v>2411814</v>
      </c>
    </row>
    <row r="80" spans="2:13" ht="36">
      <c r="B80" s="115">
        <v>68</v>
      </c>
      <c r="C80" s="116" t="s">
        <v>117</v>
      </c>
      <c r="D80" s="126" t="s">
        <v>461</v>
      </c>
      <c r="E80" s="127" t="s">
        <v>462</v>
      </c>
      <c r="F80" s="119">
        <v>13800</v>
      </c>
      <c r="G80" s="119">
        <v>192096</v>
      </c>
      <c r="H80" s="120" t="s">
        <v>231</v>
      </c>
      <c r="I80" s="119">
        <v>211306</v>
      </c>
      <c r="J80" s="119">
        <f t="shared" si="4"/>
        <v>201700.80000000002</v>
      </c>
      <c r="K80" s="119">
        <f t="shared" si="5"/>
        <v>9604.8000000000175</v>
      </c>
      <c r="L80" s="119">
        <f t="shared" si="6"/>
        <v>7203.6000000000131</v>
      </c>
      <c r="M80" s="119">
        <f t="shared" si="7"/>
        <v>199299.6</v>
      </c>
    </row>
    <row r="81" spans="2:13" ht="36">
      <c r="B81" s="115">
        <v>69</v>
      </c>
      <c r="C81" s="116" t="s">
        <v>117</v>
      </c>
      <c r="D81" s="126" t="s">
        <v>463</v>
      </c>
      <c r="E81" s="127" t="s">
        <v>464</v>
      </c>
      <c r="F81" s="119">
        <v>15412.06</v>
      </c>
      <c r="G81" s="119">
        <v>214535.87519999998</v>
      </c>
      <c r="H81" s="120" t="s">
        <v>231</v>
      </c>
      <c r="I81" s="119">
        <v>235990</v>
      </c>
      <c r="J81" s="119">
        <f t="shared" si="4"/>
        <v>225262.66895999998</v>
      </c>
      <c r="K81" s="119">
        <f t="shared" si="5"/>
        <v>10726.79376</v>
      </c>
      <c r="L81" s="119">
        <f t="shared" si="6"/>
        <v>8045.0953200000004</v>
      </c>
      <c r="M81" s="119">
        <f t="shared" si="7"/>
        <v>222580.97051999997</v>
      </c>
    </row>
    <row r="82" spans="2:13" ht="24">
      <c r="B82" s="115">
        <v>70</v>
      </c>
      <c r="C82" s="116" t="s">
        <v>118</v>
      </c>
      <c r="D82" s="126" t="s">
        <v>465</v>
      </c>
      <c r="E82" s="127" t="s">
        <v>466</v>
      </c>
      <c r="F82" s="119">
        <v>14000</v>
      </c>
      <c r="G82" s="119">
        <v>194880</v>
      </c>
      <c r="H82" s="120" t="s">
        <v>231</v>
      </c>
      <c r="I82" s="119">
        <v>214368</v>
      </c>
      <c r="J82" s="119">
        <f t="shared" si="4"/>
        <v>204624</v>
      </c>
      <c r="K82" s="119">
        <f t="shared" si="5"/>
        <v>9744</v>
      </c>
      <c r="L82" s="119">
        <f t="shared" si="6"/>
        <v>7308</v>
      </c>
      <c r="M82" s="119">
        <f t="shared" si="7"/>
        <v>202188</v>
      </c>
    </row>
    <row r="83" spans="2:13" ht="36">
      <c r="B83" s="115">
        <v>71</v>
      </c>
      <c r="C83" s="116" t="s">
        <v>118</v>
      </c>
      <c r="D83" s="126" t="s">
        <v>467</v>
      </c>
      <c r="E83" s="127" t="s">
        <v>468</v>
      </c>
      <c r="F83" s="119">
        <v>20000</v>
      </c>
      <c r="G83" s="119">
        <v>278400</v>
      </c>
      <c r="H83" s="120" t="s">
        <v>231</v>
      </c>
      <c r="I83" s="119">
        <v>306240</v>
      </c>
      <c r="J83" s="119">
        <f t="shared" si="4"/>
        <v>292320</v>
      </c>
      <c r="K83" s="119">
        <f t="shared" si="5"/>
        <v>13920</v>
      </c>
      <c r="L83" s="119">
        <f t="shared" si="6"/>
        <v>10440</v>
      </c>
      <c r="M83" s="119">
        <f t="shared" si="7"/>
        <v>288840</v>
      </c>
    </row>
    <row r="84" spans="2:13" ht="36">
      <c r="B84" s="115">
        <v>72</v>
      </c>
      <c r="C84" s="116" t="s">
        <v>118</v>
      </c>
      <c r="D84" s="126" t="s">
        <v>469</v>
      </c>
      <c r="E84" s="127" t="s">
        <v>416</v>
      </c>
      <c r="F84" s="119">
        <v>25704.799999999999</v>
      </c>
      <c r="G84" s="119">
        <v>357810.81599999993</v>
      </c>
      <c r="H84" s="120" t="s">
        <v>231</v>
      </c>
      <c r="I84" s="119">
        <v>393592</v>
      </c>
      <c r="J84" s="119">
        <f t="shared" si="4"/>
        <v>375701.35679999995</v>
      </c>
      <c r="K84" s="119">
        <f t="shared" si="5"/>
        <v>17890.540800000017</v>
      </c>
      <c r="L84" s="119">
        <f t="shared" si="6"/>
        <v>13417.905600000013</v>
      </c>
      <c r="M84" s="119">
        <f t="shared" si="7"/>
        <v>371228.72159999993</v>
      </c>
    </row>
    <row r="85" spans="2:13" ht="24">
      <c r="B85" s="115">
        <v>73</v>
      </c>
      <c r="C85" s="116" t="s">
        <v>119</v>
      </c>
      <c r="D85" s="126" t="s">
        <v>470</v>
      </c>
      <c r="E85" s="127" t="s">
        <v>230</v>
      </c>
      <c r="F85" s="119">
        <v>20240</v>
      </c>
      <c r="G85" s="119">
        <v>281740.79999999999</v>
      </c>
      <c r="H85" s="120" t="s">
        <v>231</v>
      </c>
      <c r="I85" s="119">
        <v>309915</v>
      </c>
      <c r="J85" s="119">
        <f t="shared" si="4"/>
        <v>295827.84000000003</v>
      </c>
      <c r="K85" s="119">
        <f t="shared" si="5"/>
        <v>14087.040000000037</v>
      </c>
      <c r="L85" s="119">
        <f t="shared" si="6"/>
        <v>10565.280000000028</v>
      </c>
      <c r="M85" s="119">
        <f t="shared" si="7"/>
        <v>292306.08</v>
      </c>
    </row>
    <row r="86" spans="2:13" ht="24">
      <c r="B86" s="115">
        <v>74</v>
      </c>
      <c r="C86" s="116" t="s">
        <v>119</v>
      </c>
      <c r="D86" s="126" t="s">
        <v>471</v>
      </c>
      <c r="E86" s="127" t="s">
        <v>202</v>
      </c>
      <c r="F86" s="119">
        <v>12287.6</v>
      </c>
      <c r="G86" s="119">
        <v>171043.39199999999</v>
      </c>
      <c r="H86" s="120" t="s">
        <v>231</v>
      </c>
      <c r="I86" s="119">
        <v>188148</v>
      </c>
      <c r="J86" s="119">
        <f t="shared" si="4"/>
        <v>179595.56159999999</v>
      </c>
      <c r="K86" s="119">
        <f t="shared" si="5"/>
        <v>8552.1695999999938</v>
      </c>
      <c r="L86" s="119">
        <f t="shared" si="6"/>
        <v>6414.1271999999954</v>
      </c>
      <c r="M86" s="119">
        <f t="shared" si="7"/>
        <v>177457.51919999998</v>
      </c>
    </row>
    <row r="87" spans="2:13" ht="36">
      <c r="B87" s="115">
        <v>75</v>
      </c>
      <c r="C87" s="116" t="s">
        <v>119</v>
      </c>
      <c r="D87" s="126" t="s">
        <v>474</v>
      </c>
      <c r="E87" s="127" t="s">
        <v>475</v>
      </c>
      <c r="F87" s="119">
        <v>35000</v>
      </c>
      <c r="G87" s="119">
        <v>487199.99999999994</v>
      </c>
      <c r="H87" s="120" t="s">
        <v>231</v>
      </c>
      <c r="I87" s="119">
        <v>535920</v>
      </c>
      <c r="J87" s="119">
        <f t="shared" si="4"/>
        <v>511559.99999999994</v>
      </c>
      <c r="K87" s="119">
        <f t="shared" si="5"/>
        <v>24360</v>
      </c>
      <c r="L87" s="119">
        <f t="shared" si="6"/>
        <v>18270</v>
      </c>
      <c r="M87" s="119">
        <f t="shared" si="7"/>
        <v>505469.99999999994</v>
      </c>
    </row>
    <row r="88" spans="2:13" ht="24">
      <c r="B88" s="115">
        <v>76</v>
      </c>
      <c r="C88" s="116" t="s">
        <v>119</v>
      </c>
      <c r="D88" s="117" t="s">
        <v>476</v>
      </c>
      <c r="E88" s="127" t="s">
        <v>197</v>
      </c>
      <c r="F88" s="119">
        <v>13500</v>
      </c>
      <c r="G88" s="119">
        <v>162000</v>
      </c>
      <c r="H88" s="120" t="s">
        <v>231</v>
      </c>
      <c r="I88" s="119">
        <v>178200</v>
      </c>
      <c r="J88" s="119">
        <f t="shared" si="4"/>
        <v>170100</v>
      </c>
      <c r="K88" s="119">
        <f t="shared" si="5"/>
        <v>8100</v>
      </c>
      <c r="L88" s="119">
        <f t="shared" si="6"/>
        <v>6075</v>
      </c>
      <c r="M88" s="119">
        <f t="shared" si="7"/>
        <v>168075</v>
      </c>
    </row>
    <row r="89" spans="2:13" ht="24">
      <c r="B89" s="115">
        <v>77</v>
      </c>
      <c r="C89" s="116" t="s">
        <v>122</v>
      </c>
      <c r="D89" s="117" t="s">
        <v>477</v>
      </c>
      <c r="E89" s="118" t="s">
        <v>478</v>
      </c>
      <c r="F89" s="119">
        <v>161943.26</v>
      </c>
      <c r="G89" s="119">
        <v>2254250.1792000001</v>
      </c>
      <c r="H89" s="120" t="s">
        <v>231</v>
      </c>
      <c r="I89" s="119">
        <v>2479676</v>
      </c>
      <c r="J89" s="119">
        <f t="shared" si="4"/>
        <v>2366962.6881600004</v>
      </c>
      <c r="K89" s="119">
        <f t="shared" si="5"/>
        <v>112712.50896000024</v>
      </c>
      <c r="L89" s="119">
        <f t="shared" si="6"/>
        <v>84534.381720000179</v>
      </c>
      <c r="M89" s="119">
        <f t="shared" si="7"/>
        <v>2338784.5609200001</v>
      </c>
    </row>
    <row r="90" spans="2:13" ht="48">
      <c r="B90" s="115">
        <v>78</v>
      </c>
      <c r="C90" s="116" t="s">
        <v>123</v>
      </c>
      <c r="D90" s="126" t="s">
        <v>479</v>
      </c>
      <c r="E90" s="127" t="s">
        <v>480</v>
      </c>
      <c r="F90" s="119">
        <v>1207024.48</v>
      </c>
      <c r="G90" s="119">
        <v>16801780.761599999</v>
      </c>
      <c r="H90" s="120" t="s">
        <v>231</v>
      </c>
      <c r="I90" s="119">
        <v>18481959</v>
      </c>
      <c r="J90" s="119">
        <f t="shared" si="4"/>
        <v>17641869.799679998</v>
      </c>
      <c r="K90" s="119">
        <f t="shared" si="5"/>
        <v>840089.03807999939</v>
      </c>
      <c r="L90" s="119">
        <f t="shared" si="6"/>
        <v>630066.77855999954</v>
      </c>
      <c r="M90" s="119">
        <f t="shared" si="7"/>
        <v>17431847.54016</v>
      </c>
    </row>
    <row r="91" spans="2:13">
      <c r="E91" s="85" t="s">
        <v>68</v>
      </c>
      <c r="F91" s="81">
        <f>SUM(F13:F90)</f>
        <v>14930542.088000001</v>
      </c>
      <c r="G91" s="81">
        <f>SUM(G13:G90)</f>
        <v>202251623.57120004</v>
      </c>
      <c r="H91" s="82"/>
      <c r="I91" s="81">
        <f>SUM(I13:I90)</f>
        <v>222563805.31999999</v>
      </c>
      <c r="J91" s="81">
        <f>SUM(J13:J90)</f>
        <v>212364204.74975994</v>
      </c>
      <c r="K91" s="81">
        <f>SUM(K13:K90)</f>
        <v>10112581.178560004</v>
      </c>
      <c r="L91" s="81">
        <f>SUM(L13:L90)</f>
        <v>7584435.8839200046</v>
      </c>
      <c r="M91" s="81">
        <f>SUM(M13:M90)</f>
        <v>209836059.45512</v>
      </c>
    </row>
    <row r="92" spans="2:13">
      <c r="E92" s="214"/>
      <c r="F92" s="157"/>
      <c r="G92" s="157"/>
      <c r="H92" s="215"/>
      <c r="I92" s="157"/>
      <c r="J92" s="157"/>
      <c r="K92" s="157"/>
      <c r="L92" s="157"/>
      <c r="M92" s="157"/>
    </row>
    <row r="93" spans="2:13">
      <c r="J93" s="216" t="s">
        <v>561</v>
      </c>
      <c r="K93" s="216" t="s">
        <v>562</v>
      </c>
      <c r="L93" s="216" t="s">
        <v>562</v>
      </c>
      <c r="M93" s="216" t="s">
        <v>562</v>
      </c>
    </row>
    <row r="94" spans="2:13">
      <c r="H94" s="219" t="s">
        <v>557</v>
      </c>
      <c r="I94" s="219"/>
      <c r="J94" s="89">
        <f>+I91-G91</f>
        <v>20312181.74879995</v>
      </c>
    </row>
    <row r="95" spans="2:13">
      <c r="H95" s="219" t="s">
        <v>558</v>
      </c>
      <c r="I95" s="219"/>
      <c r="J95" s="89">
        <f>+J91-G91</f>
        <v>10112581.178559899</v>
      </c>
      <c r="K95" s="213">
        <f>+G91-K91</f>
        <v>192139042.39264005</v>
      </c>
      <c r="L95" s="213">
        <f>+H91-L91</f>
        <v>-7584435.8839200046</v>
      </c>
      <c r="M95" s="213">
        <f>+I91-M91</f>
        <v>12727745.864879996</v>
      </c>
    </row>
    <row r="97" spans="8:10">
      <c r="H97" s="219" t="s">
        <v>556</v>
      </c>
      <c r="I97" s="219"/>
      <c r="J97" s="89">
        <f>+I91-J91</f>
        <v>10199600.570240051</v>
      </c>
    </row>
  </sheetData>
  <autoFilter ref="B12:I91" xr:uid="{00000000-0009-0000-0000-000009000000}"/>
  <mergeCells count="10">
    <mergeCell ref="B10:I10"/>
    <mergeCell ref="H97:I97"/>
    <mergeCell ref="B3:I3"/>
    <mergeCell ref="B4:I4"/>
    <mergeCell ref="B5:I5"/>
    <mergeCell ref="B6:I6"/>
    <mergeCell ref="B7:I7"/>
    <mergeCell ref="B9:I9"/>
    <mergeCell ref="H94:I94"/>
    <mergeCell ref="H95:I95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13</vt:i4>
      </vt:variant>
    </vt:vector>
  </HeadingPairs>
  <TitlesOfParts>
    <vt:vector size="25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Renvcon Increm_No_Considera ama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 ama'!Área_de_impresión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 ama'!Títulos_a_imprimir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2026-09-30T15:24:21Z</dcterms:modified>
</cp:coreProperties>
</file>