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mc:AlternateContent xmlns:mc="http://schemas.openxmlformats.org/markup-compatibility/2006">
    <mc:Choice Requires="x15">
      <x15ac:absPath xmlns:x15ac="http://schemas.microsoft.com/office/spreadsheetml/2010/11/ac" url="C:\Comercializacion\Trabajos Especiales\Arrendamiento\"/>
    </mc:Choice>
  </mc:AlternateContent>
  <xr:revisionPtr revIDLastSave="0" documentId="13_ncr:1_{D7CE4551-A882-401E-B567-E1B271235E14}" xr6:coauthVersionLast="47" xr6:coauthVersionMax="47" xr10:uidLastSave="{00000000-0000-0000-0000-000000000000}"/>
  <bookViews>
    <workbookView xWindow="-120" yWindow="-120" windowWidth="29040" windowHeight="15840" firstSheet="3" activeTab="4" xr2:uid="{00000000-000D-0000-FFFF-FFFF00000000}"/>
  </bookViews>
  <sheets>
    <sheet name="Almacenes Arrendados" sheetId="1" state="hidden" r:id="rId1"/>
    <sheet name="Almacenes Propios" sheetId="2" state="hidden" r:id="rId2"/>
    <sheet name="Concentrado de Almacenes 2023" sheetId="3" state="hidden" r:id="rId3"/>
    <sheet name="Expedientes en proceso" sheetId="5" r:id="rId4"/>
    <sheet name="% Avance de Integración" sheetId="6" r:id="rId5"/>
  </sheets>
  <definedNames>
    <definedName name="_xlnm._FilterDatabase" localSheetId="2" hidden="1">'Concentrado de Almacenes 2023'!$A$9:$Q$60</definedName>
    <definedName name="_xlnm._FilterDatabase" localSheetId="3" hidden="1">'Expedientes en proceso'!$C$2:$O$27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0" i="3" l="1"/>
  <c r="K20" i="3"/>
  <c r="L69" i="3"/>
  <c r="K69" i="3"/>
  <c r="L67" i="3"/>
  <c r="K67" i="3"/>
  <c r="D60" i="3"/>
  <c r="M59" i="3"/>
  <c r="L59" i="3"/>
  <c r="Q59" i="3" s="1"/>
  <c r="P59" i="3" s="1"/>
  <c r="K59" i="3"/>
  <c r="I59" i="3"/>
  <c r="H59" i="3"/>
  <c r="G59" i="3"/>
  <c r="F59" i="3"/>
  <c r="E59" i="3"/>
  <c r="M58" i="3"/>
  <c r="L58" i="3"/>
  <c r="Q58" i="3" s="1"/>
  <c r="P58" i="3" s="1"/>
  <c r="K58" i="3"/>
  <c r="J58" i="3"/>
  <c r="I58" i="3"/>
  <c r="H58" i="3"/>
  <c r="G58" i="3"/>
  <c r="F58" i="3"/>
  <c r="E58" i="3"/>
  <c r="Q57" i="3"/>
  <c r="P57" i="3" s="1"/>
  <c r="Q56" i="3"/>
  <c r="P56" i="3" s="1"/>
  <c r="L54" i="3"/>
  <c r="Q54" i="3" s="1"/>
  <c r="P54" i="3" s="1"/>
  <c r="K54" i="3"/>
  <c r="J52" i="3"/>
  <c r="I52" i="3"/>
  <c r="L52" i="3" s="1"/>
  <c r="H52" i="3"/>
  <c r="K52" i="3" s="1"/>
  <c r="G52" i="3"/>
  <c r="F52" i="3"/>
  <c r="E52" i="3"/>
  <c r="Q51" i="3"/>
  <c r="P51" i="3" s="1"/>
  <c r="Q50" i="3"/>
  <c r="P50" i="3" s="1"/>
  <c r="J50" i="3"/>
  <c r="Q49" i="3"/>
  <c r="P49" i="3" s="1"/>
  <c r="N48" i="3"/>
  <c r="O48" i="3" s="1"/>
  <c r="Q47" i="3"/>
  <c r="P47" i="3" s="1"/>
  <c r="Q45" i="3"/>
  <c r="P45" i="3" s="1"/>
  <c r="Q44" i="3"/>
  <c r="P44" i="3" s="1"/>
  <c r="O43" i="3"/>
  <c r="N43" i="3"/>
  <c r="Q42" i="3"/>
  <c r="P42" i="3" s="1"/>
  <c r="Q41" i="3"/>
  <c r="P41" i="3" s="1"/>
  <c r="L40" i="3"/>
  <c r="Q40" i="3" s="1"/>
  <c r="P40" i="3" s="1"/>
  <c r="K40" i="3"/>
  <c r="J40" i="3"/>
  <c r="I40" i="3"/>
  <c r="H40" i="3"/>
  <c r="Q39" i="3"/>
  <c r="P39" i="3" s="1"/>
  <c r="Q38" i="3"/>
  <c r="P38" i="3" s="1"/>
  <c r="Q37" i="3"/>
  <c r="P37" i="3" s="1"/>
  <c r="Q35" i="3"/>
  <c r="P35" i="3" s="1"/>
  <c r="Q34" i="3"/>
  <c r="P34" i="3" s="1"/>
  <c r="Q33" i="3"/>
  <c r="P33" i="3" s="1"/>
  <c r="M33" i="3"/>
  <c r="J33" i="3"/>
  <c r="G33" i="3"/>
  <c r="Q32" i="3"/>
  <c r="P32" i="3" s="1"/>
  <c r="L30" i="3"/>
  <c r="Q30" i="3" s="1"/>
  <c r="P30" i="3" s="1"/>
  <c r="K30" i="3"/>
  <c r="M29" i="3"/>
  <c r="L29" i="3"/>
  <c r="Q29" i="3" s="1"/>
  <c r="P29" i="3" s="1"/>
  <c r="K29" i="3"/>
  <c r="J29" i="3"/>
  <c r="I29" i="3"/>
  <c r="H29" i="3"/>
  <c r="G29" i="3"/>
  <c r="F29" i="3"/>
  <c r="E29" i="3"/>
  <c r="N28" i="3"/>
  <c r="O28" i="3" s="1"/>
  <c r="Q27" i="3"/>
  <c r="P27" i="3" s="1"/>
  <c r="Q25" i="3"/>
  <c r="P25" i="3" s="1"/>
  <c r="Q23" i="3"/>
  <c r="P23" i="3" s="1"/>
  <c r="O22" i="3"/>
  <c r="M21" i="3"/>
  <c r="L21" i="3"/>
  <c r="Q21" i="3" s="1"/>
  <c r="K21" i="3"/>
  <c r="J21" i="3"/>
  <c r="I21" i="3"/>
  <c r="H21" i="3"/>
  <c r="G21" i="3"/>
  <c r="F21" i="3"/>
  <c r="E21" i="3"/>
  <c r="O20" i="3"/>
  <c r="J20" i="3"/>
  <c r="H20" i="3"/>
  <c r="G20" i="3"/>
  <c r="E20" i="3"/>
  <c r="O19" i="3"/>
  <c r="Q18" i="3"/>
  <c r="P18" i="3" s="1"/>
  <c r="N17" i="3"/>
  <c r="Q16" i="3"/>
  <c r="P16" i="3" s="1"/>
  <c r="O15" i="3"/>
  <c r="Q14" i="3"/>
  <c r="P14" i="3" s="1"/>
  <c r="Q13" i="3"/>
  <c r="P13" i="3" s="1"/>
  <c r="Q12" i="3"/>
  <c r="P12" i="3" s="1"/>
  <c r="M12" i="3"/>
  <c r="K12" i="3"/>
  <c r="J12" i="3"/>
  <c r="H12" i="3"/>
  <c r="G12" i="3"/>
  <c r="E12" i="3"/>
  <c r="O11" i="3"/>
  <c r="J60" i="3" l="1"/>
  <c r="G60" i="3"/>
  <c r="K60" i="3"/>
  <c r="N60" i="3"/>
  <c r="H60" i="3"/>
  <c r="O17" i="3"/>
  <c r="O60" i="3" s="1"/>
  <c r="I60" i="3"/>
  <c r="M60" i="3"/>
  <c r="F60" i="3"/>
  <c r="E60" i="3"/>
  <c r="P21" i="3"/>
  <c r="L60" i="3"/>
  <c r="Q52" i="3"/>
  <c r="P52" i="3" s="1"/>
  <c r="P60" i="3" l="1"/>
  <c r="Q60" i="3"/>
</calcChain>
</file>

<file path=xl/sharedStrings.xml><?xml version="1.0" encoding="utf-8"?>
<sst xmlns="http://schemas.openxmlformats.org/spreadsheetml/2006/main" count="791" uniqueCount="497">
  <si>
    <t xml:space="preserve">No. </t>
  </si>
  <si>
    <t>OOAD</t>
  </si>
  <si>
    <t>Número de Contrato</t>
  </si>
  <si>
    <t>Régimen</t>
  </si>
  <si>
    <t>Tipo de Servicio</t>
  </si>
  <si>
    <t>Domicilio</t>
  </si>
  <si>
    <t>Superficie de Terreno</t>
  </si>
  <si>
    <t>(m2)</t>
  </si>
  <si>
    <t>Superficie de Construcción</t>
  </si>
  <si>
    <t>Número de edificaciones (naves)</t>
  </si>
  <si>
    <t>Capacidad de Almacenaje</t>
  </si>
  <si>
    <t>(m3)</t>
  </si>
  <si>
    <t>Bienes que almacena</t>
  </si>
  <si>
    <t>Superficie utilizada cámara fría</t>
  </si>
  <si>
    <t>Observaciones</t>
  </si>
  <si>
    <r>
      <t>1.</t>
    </r>
    <r>
      <rPr>
        <b/>
        <sz val="7"/>
        <color rgb="FF000000"/>
        <rFont val="Times New Roman"/>
        <family val="1"/>
      </rPr>
      <t xml:space="preserve">      </t>
    </r>
    <r>
      <rPr>
        <b/>
        <sz val="10"/>
        <color rgb="FF000000"/>
        <rFont val="Montserrat"/>
      </rPr>
      <t> </t>
    </r>
  </si>
  <si>
    <t>Aguascalientes</t>
  </si>
  <si>
    <t>S4M0013</t>
  </si>
  <si>
    <t>Ordinario</t>
  </si>
  <si>
    <t>Almacén Delegacional, Oficinas de la Coordinación Delegacional, Bodega de Bienes Embargados y Archivo de Concentración y Bajas</t>
  </si>
  <si>
    <t>Calle Carolina Villanueva N° 314, Ciudad Industrial, C.P. 20290, Aguascalientes</t>
  </si>
  <si>
    <t>Material de laboratorio, papelería, medicamento, insumos.</t>
  </si>
  <si>
    <t>La cámara 1 almacena Material de laboratorio</t>
  </si>
  <si>
    <t>La cámara 2 almacena Vacuna y medicamento</t>
  </si>
  <si>
    <r>
      <t>2.</t>
    </r>
    <r>
      <rPr>
        <b/>
        <sz val="7"/>
        <color rgb="FF000000"/>
        <rFont val="Times New Roman"/>
        <family val="1"/>
      </rPr>
      <t xml:space="preserve">      </t>
    </r>
    <r>
      <rPr>
        <b/>
        <sz val="10"/>
        <color rgb="FF000000"/>
        <rFont val="Montserrat"/>
      </rPr>
      <t> </t>
    </r>
  </si>
  <si>
    <t>Coahuila</t>
  </si>
  <si>
    <t>S4M0012</t>
  </si>
  <si>
    <t>Almacén Delegacional</t>
  </si>
  <si>
    <t>Carretera Saltillo-Zacatecas Km. 22, Puente La Encantada, C.P. 25950, Saltillo, Coahuila.</t>
  </si>
  <si>
    <t>3ca</t>
  </si>
  <si>
    <t> 22,176</t>
  </si>
  <si>
    <t>Nave 01.- Diversos (no terapéutico)</t>
  </si>
  <si>
    <t>Nave 02.- Material de Curación (terapéutico)</t>
  </si>
  <si>
    <t xml:space="preserve">Nave 03.- Medicamentos y Biológicos. </t>
  </si>
  <si>
    <t xml:space="preserve">Nave 03. Red de Frio.  </t>
  </si>
  <si>
    <t> 75.60 m2</t>
  </si>
  <si>
    <t>234.38 m3</t>
  </si>
  <si>
    <t>_________</t>
  </si>
  <si>
    <r>
      <t>3.</t>
    </r>
    <r>
      <rPr>
        <b/>
        <sz val="7"/>
        <color rgb="FF000000"/>
        <rFont val="Times New Roman"/>
        <family val="1"/>
      </rPr>
      <t xml:space="preserve">      </t>
    </r>
    <r>
      <rPr>
        <b/>
        <sz val="10"/>
        <color rgb="FF000000"/>
        <rFont val="Montserrat"/>
      </rPr>
      <t> </t>
    </r>
  </si>
  <si>
    <t>Colima</t>
  </si>
  <si>
    <t>S4M0006</t>
  </si>
  <si>
    <t>Sub-Almacén</t>
  </si>
  <si>
    <t>Avenida de los Deportistas No. 1144, Colonia El Tecolote, C.P. 28090, Colima, Colima.</t>
  </si>
  <si>
    <t>Bienes terapéuticos y no terapéuticos</t>
  </si>
  <si>
    <t>No cuenta con cámara fría</t>
  </si>
  <si>
    <t>No hay Red Fría</t>
  </si>
  <si>
    <r>
      <t>4.</t>
    </r>
    <r>
      <rPr>
        <b/>
        <sz val="7"/>
        <color rgb="FF000000"/>
        <rFont val="Times New Roman"/>
        <family val="1"/>
      </rPr>
      <t xml:space="preserve">      </t>
    </r>
    <r>
      <rPr>
        <b/>
        <sz val="10"/>
        <color rgb="FF000000"/>
        <rFont val="Montserrat"/>
      </rPr>
      <t> </t>
    </r>
  </si>
  <si>
    <t>Chiapas</t>
  </si>
  <si>
    <t>S4M0030</t>
  </si>
  <si>
    <t>Almacén Delegacional y Oficinas Administrativas de Abastecimiento y Equipamiento</t>
  </si>
  <si>
    <t>Libramiento Sur de Tapachula de Córdova y Ordoñez Km 4+000, Colonia Parque Industrial Los Mangos, C.P. 30796, Tapachula, Chiapas</t>
  </si>
  <si>
    <t>Actualmente se está desocupando para su reubicación en un propio. </t>
  </si>
  <si>
    <t>______ </t>
  </si>
  <si>
    <r>
      <t>5.</t>
    </r>
    <r>
      <rPr>
        <b/>
        <sz val="7"/>
        <color rgb="FF000000"/>
        <rFont val="Times New Roman"/>
        <family val="1"/>
      </rPr>
      <t xml:space="preserve">      </t>
    </r>
    <r>
      <rPr>
        <b/>
        <sz val="10"/>
        <color rgb="FF000000"/>
        <rFont val="Montserrat"/>
      </rPr>
      <t> </t>
    </r>
  </si>
  <si>
    <t>Chihuahua</t>
  </si>
  <si>
    <t>S4M0043</t>
  </si>
  <si>
    <t>Almacén Delegacional (Bienes No Terapéuticos)</t>
  </si>
  <si>
    <r>
      <t>Calle General Rosalio Hernández N</t>
    </r>
    <r>
      <rPr>
        <b/>
        <sz val="10"/>
        <color rgb="FF000000"/>
        <rFont val="Calibri"/>
        <family val="2"/>
      </rPr>
      <t>º</t>
    </r>
    <r>
      <rPr>
        <b/>
        <sz val="10"/>
        <color rgb="FF000000"/>
        <rFont val="Montserrat"/>
      </rPr>
      <t>. 21 y Ferrocarriles Nacionales de México, C.P. 31150, Chihuahua, Chihuahua</t>
    </r>
  </si>
  <si>
    <t>Bienes No Terapéuticos</t>
  </si>
  <si>
    <r>
      <t>6.</t>
    </r>
    <r>
      <rPr>
        <b/>
        <sz val="7"/>
        <color rgb="FF000000"/>
        <rFont val="Times New Roman"/>
        <family val="1"/>
      </rPr>
      <t xml:space="preserve">      </t>
    </r>
    <r>
      <rPr>
        <b/>
        <sz val="10"/>
        <color rgb="FF000000"/>
        <rFont val="Montserrat"/>
      </rPr>
      <t> </t>
    </r>
  </si>
  <si>
    <t>S4M0035</t>
  </si>
  <si>
    <t>Almacén Delegacional (Bienes Terapéuticos) y Coordinación de Abastecimiento</t>
  </si>
  <si>
    <r>
      <t>Calle Privada Santa Rosa N.</t>
    </r>
    <r>
      <rPr>
        <b/>
        <sz val="10"/>
        <color rgb="FF000000"/>
        <rFont val="Calibri"/>
        <family val="2"/>
      </rPr>
      <t>º</t>
    </r>
    <r>
      <rPr>
        <b/>
        <sz val="10"/>
        <color rgb="FF000000"/>
        <rFont val="Montserrat"/>
      </rPr>
      <t xml:space="preserve"> 21 y 23, C.P. 31150, Chihuahua, Chihuahua</t>
    </r>
  </si>
  <si>
    <t>Bienes Terapéuticos y Coordinación de Abastecimiento</t>
  </si>
  <si>
    <t>En espera de actualización de m3</t>
  </si>
  <si>
    <r>
      <t>7.</t>
    </r>
    <r>
      <rPr>
        <b/>
        <sz val="7"/>
        <color rgb="FF000000"/>
        <rFont val="Times New Roman"/>
        <family val="1"/>
      </rPr>
      <t xml:space="preserve">      </t>
    </r>
    <r>
      <rPr>
        <b/>
        <sz val="10"/>
        <color rgb="FF000000"/>
        <rFont val="Montserrat"/>
      </rPr>
      <t> </t>
    </r>
  </si>
  <si>
    <t>S4M0037</t>
  </si>
  <si>
    <t>Almacén Delegacional (Bienes de Laboratorio y Lácteos)</t>
  </si>
  <si>
    <r>
      <t>Calle Privada Santa Rosa N</t>
    </r>
    <r>
      <rPr>
        <b/>
        <sz val="10"/>
        <color rgb="FF000000"/>
        <rFont val="Calibri"/>
        <family val="2"/>
      </rPr>
      <t>º</t>
    </r>
    <r>
      <rPr>
        <b/>
        <sz val="10"/>
        <color rgb="FF000000"/>
        <rFont val="Montserrat"/>
      </rPr>
      <t xml:space="preserve"> 19, Colonia Centro, C.P. 31150, Chihuahua, Chihuahua</t>
    </r>
  </si>
  <si>
    <t>Bienes de Laboratorio y Lácteos</t>
  </si>
  <si>
    <r>
      <t>8.</t>
    </r>
    <r>
      <rPr>
        <b/>
        <sz val="7"/>
        <color rgb="FF000000"/>
        <rFont val="Times New Roman"/>
        <family val="1"/>
      </rPr>
      <t xml:space="preserve">      </t>
    </r>
    <r>
      <rPr>
        <b/>
        <sz val="10"/>
        <color rgb="FF000000"/>
        <rFont val="Montserrat"/>
      </rPr>
      <t> </t>
    </r>
  </si>
  <si>
    <t>Durango</t>
  </si>
  <si>
    <t>S4M0040</t>
  </si>
  <si>
    <t>Almacén</t>
  </si>
  <si>
    <t>Calle 2a de Selenio No. 113 B, Cd. Industrial, C.P. 34208, Durango, Dgo.</t>
  </si>
  <si>
    <t>Insumos de Limpieza, Ropa Hospitalaria, Material de Laboratorio, Medicamentos, Sueros, Leches, Material de Oficina</t>
  </si>
  <si>
    <t>170 m2</t>
  </si>
  <si>
    <t>510 m3</t>
  </si>
  <si>
    <r>
      <t>9.</t>
    </r>
    <r>
      <rPr>
        <b/>
        <sz val="7"/>
        <color rgb="FF000000"/>
        <rFont val="Times New Roman"/>
        <family val="1"/>
      </rPr>
      <t xml:space="preserve">      </t>
    </r>
    <r>
      <rPr>
        <b/>
        <sz val="10"/>
        <color rgb="FF000000"/>
        <rFont val="Montserrat"/>
      </rPr>
      <t> </t>
    </r>
  </si>
  <si>
    <t>Guanajuato</t>
  </si>
  <si>
    <t>S2M0019</t>
  </si>
  <si>
    <t>Almacén de diversos, Archivo de Concentración y Bienes Embargados</t>
  </si>
  <si>
    <r>
      <t>Calle Estocolmo N</t>
    </r>
    <r>
      <rPr>
        <b/>
        <sz val="10"/>
        <color rgb="FF000000"/>
        <rFont val="Calibri"/>
        <family val="2"/>
      </rPr>
      <t>º</t>
    </r>
    <r>
      <rPr>
        <b/>
        <sz val="10"/>
        <color rgb="FF000000"/>
        <rFont val="Montserrat"/>
      </rPr>
      <t>. 404, Colonia Andrade, C.P. 37020, León, Guanajuato</t>
    </r>
  </si>
  <si>
    <t>Desconocido</t>
  </si>
  <si>
    <t>Terapéuticos y no Terapéuticos</t>
  </si>
  <si>
    <t>NA</t>
  </si>
  <si>
    <t>Jalisco</t>
  </si>
  <si>
    <t>S3M0022</t>
  </si>
  <si>
    <r>
      <t>Calle Periférico Sur N</t>
    </r>
    <r>
      <rPr>
        <b/>
        <sz val="10"/>
        <color rgb="FF000000"/>
        <rFont val="Calibri"/>
        <family val="2"/>
      </rPr>
      <t>°</t>
    </r>
    <r>
      <rPr>
        <b/>
        <sz val="10"/>
        <color rgb="FF000000"/>
        <rFont val="Montserrat"/>
      </rPr>
      <t>. 8000, Colonia Santa María Tequepexpan, C.P. 45601, Tlaquepaque, Guadalajara, Jalisco</t>
    </r>
  </si>
  <si>
    <t>141.71  m2</t>
  </si>
  <si>
    <r>
      <t>11.</t>
    </r>
    <r>
      <rPr>
        <b/>
        <sz val="7"/>
        <color rgb="FF000000"/>
        <rFont val="Times New Roman"/>
        <family val="1"/>
      </rPr>
      <t xml:space="preserve">  </t>
    </r>
    <r>
      <rPr>
        <b/>
        <sz val="10"/>
        <color rgb="FF000000"/>
        <rFont val="Montserrat"/>
      </rPr>
      <t> </t>
    </r>
  </si>
  <si>
    <t>Quintana Roo</t>
  </si>
  <si>
    <t>S4M0022</t>
  </si>
  <si>
    <t>Sub-Almacén Zona Norte</t>
  </si>
  <si>
    <t>Carretera Cancún - Puerto Morelos Km. 21, Manzana 01 Lote 1 - 11, Colonia Supermanzana 47, C.P. 77580, Benito Juárez, Quintana Roo.</t>
  </si>
  <si>
    <t>ND</t>
  </si>
  <si>
    <t>Renta Mensual 
sin IVA</t>
  </si>
  <si>
    <t>$1'817,000.00</t>
  </si>
  <si>
    <r>
      <t xml:space="preserve">                         </t>
    </r>
    <r>
      <rPr>
        <b/>
        <sz val="36"/>
        <color theme="6"/>
        <rFont val="Aptos Narrow"/>
        <family val="2"/>
        <scheme val="minor"/>
      </rPr>
      <t>ALMACENES Y SUB-ALMACENES ARRENDADOS</t>
    </r>
  </si>
  <si>
    <t>OOAD RED FRÍA</t>
  </si>
  <si>
    <t>RFI</t>
  </si>
  <si>
    <t>Regimen</t>
  </si>
  <si>
    <t>Superficie de Terreno
(m2)</t>
  </si>
  <si>
    <t>Superficie de Construcción
(m2)</t>
  </si>
  <si>
    <t>Capacidad de Almacenaje
(m3)</t>
  </si>
  <si>
    <t>Superficie que ocupa
Cámaras frías
(m2)</t>
  </si>
  <si>
    <t xml:space="preserve">02 BC </t>
  </si>
  <si>
    <t>2-5351-3</t>
  </si>
  <si>
    <t xml:space="preserve">Almacén General Delegacional </t>
  </si>
  <si>
    <t>Calzada Lázaro Cardenas, No. 3069, Colonia Diez División Dos, C.P. 21600, Municipio Mexicali, Baja California</t>
  </si>
  <si>
    <t>Medicamentos y Material de curación</t>
  </si>
  <si>
    <t xml:space="preserve">Cuenta con 4 cámaras frías en área almacenaría </t>
  </si>
  <si>
    <t>03 BCS</t>
  </si>
  <si>
    <t>3-1227-5</t>
  </si>
  <si>
    <t>Terracería Cuauhtémoc Y Venustiano Carranza, No. 2415, Colonia La Rinconada, C.P. 23040, Municipio La Paz, Baja California Sur</t>
  </si>
  <si>
    <t>Medicamento, material de curación, material diverso, (productos de limpieza, papelería etc) equipo de consumibles médicos</t>
  </si>
  <si>
    <t>Se cuenta con 2 cámaras frías, las cuales se encuentran operando:
Cámara vieja: 31.69 mt2
Cámara nueva: 40.6 Mt2</t>
  </si>
  <si>
    <t>04 CAMP</t>
  </si>
  <si>
    <t>4-326-1</t>
  </si>
  <si>
    <t>Calle Nueva Del Seguro Social, Entre  Ignacio Ayala Y  20, No. S/N, Barrio De San Jose, C.P. 24040, Municipio Campeche, Campeche</t>
  </si>
  <si>
    <t>Bienes terapéuticos y no terapéuticos  (medicamentos y diversos)</t>
  </si>
  <si>
    <t>06 COL</t>
  </si>
  <si>
    <t>6-990-7</t>
  </si>
  <si>
    <t>Calle Zaragoza, No. 199, Colonia Alta Villa, C.P. 28987, Municipio Villa De Álvarez, Colima</t>
  </si>
  <si>
    <t>07 CHIS</t>
  </si>
  <si>
    <t>7-15710-9</t>
  </si>
  <si>
    <t>Carretera Tuxtla Gutierrez –Chiapa De Corzo, No. Km. 7.5, Ciudad Centro, C.P. 29000, Municipio Tuxtla Gutiérrez, Chiapas</t>
  </si>
  <si>
    <t>Nave 1 .- Material de Curaciones
Nave 2.- Material de Medicamentos
Nave 3.- Material de Medicamentos (Camaras Frias)
Nave 4.- Material de Diversos y Mobiliario
Nave 5.- Material de Diversos y mobiliario</t>
  </si>
  <si>
    <t>Son 06 cámaras que se tienen en el almacén.
Se toma en cuenta la superficie de construcción de las naves de almacenamiento por una altura de almacenamiento aproximado de 6.45 mts.) 
Nave 1- 60x50x6.45=9,935m3
Nave 2 y 3- 36x50x6.45=23,220m3</t>
  </si>
  <si>
    <t>09 NC</t>
  </si>
  <si>
    <t>9-3000-0</t>
  </si>
  <si>
    <t>Almacén Red Fría</t>
  </si>
  <si>
    <t>Calle del IMSS s/n, Colonia Magdalena de Las Salinas, C.P. 07600, Municipio Gustavo A. Madero, Ciudad De México</t>
  </si>
  <si>
    <t>Medicamentos, vacunas, papelería, material de limpieza.</t>
  </si>
  <si>
    <t>El Conjunto Vallejo se comparte con los OOAD D.F. Norte y D.F. Sur, los cuales cuentan con un almacén cada uno.</t>
  </si>
  <si>
    <t>12 GRO</t>
  </si>
  <si>
    <t>12-1634-4</t>
  </si>
  <si>
    <t>Avenida de La Cañada s/n, Colonia Alta Progreso, C.P. 39610, Municipio Acapulco de Juárez, Entidad Guerrero</t>
  </si>
  <si>
    <t> 3</t>
  </si>
  <si>
    <t> Material de curación, Biológico en red de frío
Material de medicamentos, material de insumos varios.</t>
  </si>
  <si>
    <t>Se contempla área de recepción, 3 cámaras de refrigeración y área de pre cámara.</t>
  </si>
  <si>
    <t>13 HGO</t>
  </si>
  <si>
    <t>13-9830-8</t>
  </si>
  <si>
    <t xml:space="preserve">Calle Arboladas  Lote 54 Y  Lote 55, No. L-54 Y L-55, Parque Industrial Industrial La Paz, C.P. 42092, Municipio Pachuca De Soto, Hidalgo </t>
  </si>
  <si>
    <t> 120</t>
  </si>
  <si>
    <t>15 EMO</t>
  </si>
  <si>
    <t>9-16653-7</t>
  </si>
  <si>
    <t>Calle Poniente 146, No. 825, Colonia Industrial Vallejo, C.P. 02300, Municipio Azcapotzalco, Ciudad De México</t>
  </si>
  <si>
    <t>Nave de acceso: Oficinas de la Coordinación de Abasto de este OOADREM Oriente.
Nave mayor (9,746.44 m2): Bienes terapéuticos y no terapéuticos.
Las naves restantes son ocupadas por el OOADREM Poniente</t>
  </si>
  <si>
    <t>Área de la Cámara Fría, instalada en la Nave Mayor, ocupada por este OOADR Estado de México Oriente.</t>
  </si>
  <si>
    <t>16 EMP</t>
  </si>
  <si>
    <t>15-8937-1</t>
  </si>
  <si>
    <t>Carretera Toluca - Ixtapan Vialidad Metepec B. Espiritu, No. Km. 4.5, Barrio Del Espiritu Santo, C.P. 52400, Municipio Metepec, México</t>
  </si>
  <si>
    <t>Medicamentos, insumos médicos, insumos de oficina.</t>
  </si>
  <si>
    <t>17 MICH</t>
  </si>
  <si>
    <t>16-1987-2</t>
  </si>
  <si>
    <t>Calle Manuel Perez Coronado S/N Esq. Jesus Sanson Flores, No. 200, Unidad Habitacional Infonavit Camelinas, C.P. 58290, Municipio Morelia, Michoacán</t>
  </si>
  <si>
    <t>Bienes de consumo terapéutico y no terapéutico.</t>
  </si>
  <si>
    <t>18 MOR</t>
  </si>
  <si>
    <t>17-4653-3</t>
  </si>
  <si>
    <t>Avenida Plan De Ayala, No. 1201, Colonia Ricardo Flores Magon, C.P. 62450, Municipio Cuernavaca, Morelos</t>
  </si>
  <si>
    <t>La cámara del lado de medicamentos mide 20.18m2 y la camara del lado de curaciones 12.95.</t>
  </si>
  <si>
    <t>19 NAY</t>
  </si>
  <si>
    <t>18-3310-0</t>
  </si>
  <si>
    <t>Calle Retorno, No. 72, Colonia Obrera, C.P. 63120, Municipio Tepic, Nayarit</t>
  </si>
  <si>
    <t>Material de curación, medicamento, artículos de aseo y de oficina</t>
  </si>
  <si>
    <t>Pre cámara 32.63 m2
Cámara fría 76.85 m2
Total 109.48 m2</t>
  </si>
  <si>
    <t>20 NL</t>
  </si>
  <si>
    <t>19-16270-0</t>
  </si>
  <si>
    <t xml:space="preserve">Avenida Manuel L. Barragan,  Regino Villarreal , No. 4850, Colonia Hogares Ferrocarrileros , C.P. 64260, Municipio Monterrey, Nuevo León </t>
  </si>
  <si>
    <t>bienes de consumo, medicamentos, material de curación, material de laboratorio, materiales diversos.</t>
  </si>
  <si>
    <t>21 OAX</t>
  </si>
  <si>
    <t>20-19246-2</t>
  </si>
  <si>
    <t>Boulevard Guadalupe Hinojosa De Murat, No. 327, Colonia Santa Cruz Xoxocotlán, C.P. 71230, Municipio Santa Cruz Xoxocotlán, Oaxaca</t>
  </si>
  <si>
    <t>Bienes Terapéuticos ( medicinas, medicina preventiva, lácteos, estupefacientes y sustancias psicotrópicas, osteosíntesis y endoprótesis, material de curación, material radiológico, material de laboratorio,
Bienes No terapéuticos ( artículos de consumo en laboratorios No médico, artículos de cocina y comedor, uniformes, artículos deportivos y para rehabilitación, ropa contractual, ropa para servicios médicos, vestuario no contractual, canastillas, telas institucionales, papelería y útiles de cocina, papelería, útiles de cocina, impresos, artículos de aseo, material fotográfico, materiales diversos, animales, insumos y materiales para Bioterios, material de uso en equipos de computo, ataúdes, material de uso en reproducciones gráficas, material de uso en áreas de dibujo, material de promoción de centros vacacionales, material didáctico, material de consumo utilizado en inhumaciones, consumibles de equipos médicos  y de laboratorio, materiales y refacciones material para mantenimiento de inmuebles, refacciones y accesorios para equipos de cómputo de uso administrativo, refacciones y accesorios para equipos de telecomunicación, refacciones y accesorios de equipo no médico y artículos para decoración.</t>
  </si>
  <si>
    <t>21OAX</t>
  </si>
  <si>
    <t>SINRFI/OAX112</t>
  </si>
  <si>
    <t>Almacén IMSS-Bienestar</t>
  </si>
  <si>
    <t>Calle sin nombre 201, lote 3 F, Colonia Candiani, C.P. 68130, Municipio Oaxaca de Juárez Oaxaca</t>
  </si>
  <si>
    <t>En proceso de licenciamiento. Cabe hacer mención que la Coordinación de Finanzas e Infraestructura del Programa IMSS. Bienestar, solicita la emisión de un oficio de liberación de Inversión, asociado a la cuenta 13010103 “terrenos adquiridos por compra” referentes al presupuesto 2023 del PROGRAMA IMSS- BIENESTAR, para la adquisición de un TSS Almacén y oficinas para el Organo de Operación administrativa Desconcentrada Estatal Oaxaca.  (OLI No.099001/6B3000/6B30/BMI23/028/0250 y  OLI No.099001/6B3000/6B30/BMI23/027/0249)</t>
  </si>
  <si>
    <t>22 PUE</t>
  </si>
  <si>
    <t>22-3430-0</t>
  </si>
  <si>
    <t>Avenida Prolongación 5 De Febrero Oriente, No. 105, Colonia  San Felipe Hueyotlipan, C.P. 72018, Municipio Puebla, Puebla</t>
  </si>
  <si>
    <t> 1</t>
  </si>
  <si>
    <t>Bienes de consumo terapéuticos y no terapéuticos, Biológico y Vacunas.</t>
  </si>
  <si>
    <t>La capacidad de almacenaje puro, este metraje no considera pasillo principal e intermedios de circulación.</t>
  </si>
  <si>
    <t>23 QRO</t>
  </si>
  <si>
    <t>22-1953-7</t>
  </si>
  <si>
    <t>Calle Mezquital, No. 6, Colonia San Pablo, C.P. 76150, Municipio Querétaro, Querétaro</t>
  </si>
  <si>
    <t>Medicamento e insumos para uso médico, higiene y papelería de oficina</t>
  </si>
  <si>
    <t>24 QROO</t>
  </si>
  <si>
    <t>23-1958-7</t>
  </si>
  <si>
    <t>Carretera Chetumal - Mérida, No. Km. 2.5, Colonia Reincorporación Social, C.P. 77040, Municipio Othón P.Blanco, Quintana Roo</t>
  </si>
  <si>
    <t>Medicamentos, lácteos, narcóticos y psicotrópicos, biológicos (vacuna) y productos que requieren mantenerse en rango de temperatura de 2° y 8° grados, material de curación, material radiológico, material de laboratorio, papelería, impresos, útiles de oficina, ropa contractual, ropa hospitalaria, mobiliario administrativo, consumibles para equipo médico, material de aseo y materiales diversos</t>
  </si>
  <si>
    <t>Actualmente cuenta con un proyecto de instalación de una nueva cámara fría, con un volumen de 357 m3 sobre un área 120.5 m2.</t>
  </si>
  <si>
    <t>25 SLP</t>
  </si>
  <si>
    <t>24-6212-5</t>
  </si>
  <si>
    <t>Avenida De Los Conventos, No. 107, 109, 111, Ciudad Hogares Ferrocarrileros, C.P. 78390, Municipio Soledad De Graciano Sánchez, San Luis Potosi</t>
  </si>
  <si>
    <t>Terapéuticos y No Terapéuticos</t>
  </si>
  <si>
    <t>26 SIN</t>
  </si>
  <si>
    <t>25-10684-1</t>
  </si>
  <si>
    <t>Boulevard Emiliano Zapata , No. 4755, Colonia Industrial "El Palmito", C.P. 80160, Municipio Culiacán, Sinaloa</t>
  </si>
  <si>
    <t>Medicamento, Material de Curación y diversos</t>
  </si>
  <si>
    <t xml:space="preserve">Ubicada al fondo en vista frontal del lado izquierdo de la nave del almacén </t>
  </si>
  <si>
    <t>27 SON</t>
  </si>
  <si>
    <t>26-40-8</t>
  </si>
  <si>
    <t>Avenida Guerrero, No. 2220 Pte., Colonia Bellavista, C.P. 85130, Municipio Cajeme, Sonora</t>
  </si>
  <si>
    <t xml:space="preserve">Bienes de consumo terapéuticos   </t>
  </si>
  <si>
    <t>Las tres cámaras frías y una precámara ocupan un superficie de 117.91 m2 y tienen una capacidad de almacenaje de 264.08 m3.</t>
  </si>
  <si>
    <t>28 TAB</t>
  </si>
  <si>
    <t>27-1125-5</t>
  </si>
  <si>
    <t>Avenida Paseo Usumacinta , No. 95, Colonia 1º De Mayo, C.P. 86190, Municipio Centro, Tabasco</t>
  </si>
  <si>
    <t>Terapéuticos y no terapéuticos</t>
  </si>
  <si>
    <t>29 TAMP</t>
  </si>
  <si>
    <t>28-1175-0</t>
  </si>
  <si>
    <t>Boulevard Adolfo López Mateos y Av. Zapotal  S/N, Colonia Esfuerzo Nacional, C.P. 89470, Municipio Ciudad Madero, Tamaulipas</t>
  </si>
  <si>
    <t>mat laboratorio, rayos x, equipos médicos, ropa, consumibles médicos.</t>
  </si>
  <si>
    <t>2 Cámaras Frias (1 en el área de farmacia de 6.235 m2 y otra ubicada en el área de nutrición y dietética de 7.582 m2)</t>
  </si>
  <si>
    <t>28-8036-4</t>
  </si>
  <si>
    <t>Carretera Mexico - Nuevo Laredo, Km. 701, Ciudad Col. Villarreal, C.P. 87027, Municipio Victoria, Tamaulipas</t>
  </si>
  <si>
    <t>2 almacén medicamento, 2 almacén material de curación, 1 mat. Diverso y mobiliario</t>
  </si>
  <si>
    <t>2 cámaras frías  para resguardo de insumos médicos</t>
  </si>
  <si>
    <t>30 TLAX</t>
  </si>
  <si>
    <t>29-2226-7</t>
  </si>
  <si>
    <t>Carretera Libramiento Poniente Ipn Entre Carretera A Puebla A Texoloc, No. S/N, Colonia San Diego Metepec, C.P. 90000, Municipio Tlaxcala, Tlaxcala</t>
  </si>
  <si>
    <t>Medicamentos</t>
  </si>
  <si>
    <t>Cámara frigorífica nueva de la cual se encuentra en espera  que la empresa que realizo la instalación entregue las carpetas con las certificaciones correspondientes, para que sea ocupada</t>
  </si>
  <si>
    <t>31 VER</t>
  </si>
  <si>
    <t>30-8523-2</t>
  </si>
  <si>
    <t>Avenida Prolongación Salvador Díaz Mirón (Km 2.5 Carr. Veracruz-La Boticaria), No. S/N, Colonia Vista Alegre, C.P. 94295, Municipio Veracruz, Veracruz</t>
  </si>
  <si>
    <t>Bienes terapéuticos: Productos Biológicos (vacunas), Insumos Terapéuticos (medicamentos, psicotrópicos, material de curación, material radiológico, material de laboratorio).</t>
  </si>
  <si>
    <t>Cámara No. 1 = 40.00
Pre Cámara= 40.00
Cámara No.2= 40.00</t>
  </si>
  <si>
    <t>32 VERS</t>
  </si>
  <si>
    <t>30-31-5</t>
  </si>
  <si>
    <t>Calle Norte 22 , No. S/N, Colonia Santa Catarina, C.P. 94730, Municipio Tenango De Rio Blanco, Veracruz</t>
  </si>
  <si>
    <t>1 </t>
  </si>
  <si>
    <t>Medicamentos.
Material de Curación
Diversos..</t>
  </si>
  <si>
    <t>33 YUC</t>
  </si>
  <si>
    <t>31-521-8</t>
  </si>
  <si>
    <t>Calle 42 Por 127-B, No. 999, Ciudad Serapio Rendon, C.P. 97285, Municipio Mérida, Yucatán</t>
  </si>
  <si>
    <t> Medicamentos e insumos.</t>
  </si>
  <si>
    <t>34 ZAC</t>
  </si>
  <si>
    <t>32-1203-9</t>
  </si>
  <si>
    <t>Calle Juan Aldama s/n Esq. Vicente Guerrero, Colonia Centro Calera De Victor Rosales, C.P. 98500, Municipio Calera De Victor Rosales, Zacatecas</t>
  </si>
  <si>
    <t>Insumos médicos para la salud</t>
  </si>
  <si>
    <t> 51.02</t>
  </si>
  <si>
    <t>La superficie que ampara la escritura (11,246 M2) contempla también la UMF No. 21, por lo que la superficie reflejada en el recuadro “Superficie de Terreno” considera únicamente la que ocupa la Coordinación de Abasto donde se encuentra el Almacén referido.
Área de 3 cámaras frías</t>
  </si>
  <si>
    <t>35-36 DF NORTE</t>
  </si>
  <si>
    <t>Calle del IMSS s/n, Colonia Magdalena de las Salinas, C.P. 07600, Municipio Gustavo A. Madero, Ciudad De México</t>
  </si>
  <si>
    <t>Insumos para salud, bienes de consumo, bienes de inversión y red fría.</t>
  </si>
  <si>
    <t>Relacion de Almacenes Propios y Arrendados</t>
  </si>
  <si>
    <t>Tipo
*/</t>
  </si>
  <si>
    <t>Cantidad 2023</t>
  </si>
  <si>
    <t>Importe de Renta 
Mensual
2023</t>
  </si>
  <si>
    <t>Importe de Renta 
Anual
2023</t>
  </si>
  <si>
    <t>Importe de Conservación 
($ 1,756.23 x m2)</t>
  </si>
  <si>
    <r>
      <t>Superficie de Terreno (m</t>
    </r>
    <r>
      <rPr>
        <b/>
        <vertAlign val="superscript"/>
        <sz val="10"/>
        <rFont val="Montserrat"/>
      </rPr>
      <t>2</t>
    </r>
    <r>
      <rPr>
        <b/>
        <sz val="10"/>
        <rFont val="Montserrat"/>
      </rPr>
      <t>)</t>
    </r>
  </si>
  <si>
    <r>
      <t>Superficie de Construcción (m</t>
    </r>
    <r>
      <rPr>
        <b/>
        <vertAlign val="superscript"/>
        <sz val="10"/>
        <rFont val="Montserrat"/>
      </rPr>
      <t>2</t>
    </r>
    <r>
      <rPr>
        <b/>
        <sz val="10"/>
        <rFont val="Montserrat"/>
      </rPr>
      <t>)</t>
    </r>
  </si>
  <si>
    <r>
      <t>Capacidad de Almacenaje (m</t>
    </r>
    <r>
      <rPr>
        <b/>
        <vertAlign val="superscript"/>
        <sz val="9"/>
        <rFont val="Montserrat"/>
      </rPr>
      <t>3</t>
    </r>
    <r>
      <rPr>
        <b/>
        <sz val="9"/>
        <rFont val="Montserrat"/>
      </rPr>
      <t>)</t>
    </r>
  </si>
  <si>
    <t>Mensual</t>
  </si>
  <si>
    <t>Anual</t>
  </si>
  <si>
    <t>AGUASCALIENTES</t>
  </si>
  <si>
    <t>A</t>
  </si>
  <si>
    <t>BAJA CALIFORNIA</t>
  </si>
  <si>
    <t>P</t>
  </si>
  <si>
    <t>BAJA CALIFORNIA SUR</t>
  </si>
  <si>
    <t>CAMPECHE</t>
  </si>
  <si>
    <t>COAHUILA</t>
  </si>
  <si>
    <t>COLIMA</t>
  </si>
  <si>
    <t>CHIAPAS</t>
  </si>
  <si>
    <t>CHIHUAHUA</t>
  </si>
  <si>
    <t>NIVEL CENTRAL</t>
  </si>
  <si>
    <t>DURANGO</t>
  </si>
  <si>
    <t>GUANAJUATO</t>
  </si>
  <si>
    <t>GUERRERO</t>
  </si>
  <si>
    <t>HIDALGO</t>
  </si>
  <si>
    <t>JALISCO</t>
  </si>
  <si>
    <t>EDO. MEX. OTE.</t>
  </si>
  <si>
    <t>EDO. MEX. PTE.</t>
  </si>
  <si>
    <t>MICHOACAN</t>
  </si>
  <si>
    <t>MORELOS</t>
  </si>
  <si>
    <t>NAYARIT</t>
  </si>
  <si>
    <t>A/P</t>
  </si>
  <si>
    <t>NUEVO LEON</t>
  </si>
  <si>
    <t>OAXACA</t>
  </si>
  <si>
    <t>PUEBLA</t>
  </si>
  <si>
    <t>QUERETARO</t>
  </si>
  <si>
    <t>QUINTANA ROO</t>
  </si>
  <si>
    <t>SAN LUIS POTOSI</t>
  </si>
  <si>
    <t>SINALOA</t>
  </si>
  <si>
    <t xml:space="preserve">SONORA    </t>
  </si>
  <si>
    <t>TABASCO</t>
  </si>
  <si>
    <t>TAMAULIPAS</t>
  </si>
  <si>
    <t>TLAXCALA</t>
  </si>
  <si>
    <t>VERACRUZ NORTE</t>
  </si>
  <si>
    <t>VERACRUZ SUR</t>
  </si>
  <si>
    <t>YUCATAN</t>
  </si>
  <si>
    <t>ZACATECAS</t>
  </si>
  <si>
    <t xml:space="preserve">35-36 </t>
  </si>
  <si>
    <t>NORTE, D. F.</t>
  </si>
  <si>
    <t>37-38</t>
  </si>
  <si>
    <t>SUR, D. F.</t>
  </si>
  <si>
    <t>TOTAL</t>
  </si>
  <si>
    <t>Notas:</t>
  </si>
  <si>
    <t>*/ A=Arrendado, P= Propio</t>
  </si>
  <si>
    <t>Dentro de la superficie de contrucción existen áreas administrativas, no todo es exclusivo para almacenaje de bienes terapeuticos y no terapeuticos.</t>
  </si>
  <si>
    <t>Los OOAD solicitaron la autorización de inmueble con destino a subalmacen para ampliar su capacidad de almacenaje y así atender lo relacionado con la transferencia con los servIcios de salud, actualmente  se encuentran en proceso de integración de expedientes para su autorización del INDAABIN.</t>
  </si>
  <si>
    <t>Conclusión de arrendamiento</t>
  </si>
  <si>
    <t>No.</t>
  </si>
  <si>
    <t>Servicio</t>
  </si>
  <si>
    <t xml:space="preserve">Observaciones </t>
  </si>
  <si>
    <t xml:space="preserve">Morelos </t>
  </si>
  <si>
    <t xml:space="preserve">Dictamen de Justipreciaición </t>
  </si>
  <si>
    <t>Documentos faltantes</t>
  </si>
  <si>
    <t>Boulevard Cuauhnahuac No. 13, Col. Progreso, Municipio de Jiutepec, Morelos</t>
  </si>
  <si>
    <t>Sub-Almacén Delegacional</t>
  </si>
  <si>
    <t>Nuevo Arrendameinto</t>
  </si>
  <si>
    <t>Poniente 32 No. 1507, Entre Norte 3 y 5, Col. San Juan Bautista, C.P. 94310, Orizaba, Veracruz</t>
  </si>
  <si>
    <t>Veracruz Sur</t>
  </si>
  <si>
    <t>Tienda IMSS-SNTSS Orizaba</t>
  </si>
  <si>
    <t>Sustitución</t>
  </si>
  <si>
    <t>Avenida Reforma No. 606-A, Col. Centro, C.P. 95400, Cosamaloapan, Veracruz</t>
  </si>
  <si>
    <t>Tienda IMSS-SNTSS</t>
  </si>
  <si>
    <t>Mariano Arista No. 965, Colonia Tequisquiapan, San Luis Potosí</t>
  </si>
  <si>
    <t>San Luis Potosi</t>
  </si>
  <si>
    <t>Oficinas Administrativas (CDI)</t>
  </si>
  <si>
    <t>Avenida Tecnológico No. 100, Piso 8, Col. Centro, C.P. 76000, Santiago de Querétaro, Querétaro</t>
  </si>
  <si>
    <t>Queretaro</t>
  </si>
  <si>
    <t>Oficinas Administrativas de la Jefatura en el Trabajo, Prestaciones Económicas y Sociales</t>
  </si>
  <si>
    <t>Calle Tres Guerras Ext. 735, Irapuato, Guanajuato</t>
  </si>
  <si>
    <t>Tienda No. 20 SNTSS y Bodega de Bienes Embargados</t>
  </si>
  <si>
    <t>Renovacion con Incremento</t>
  </si>
  <si>
    <t>En tramite</t>
  </si>
  <si>
    <t>Calle Isaac Newton, N° 112, El Peluchan, León, Guanajuato</t>
  </si>
  <si>
    <t>Secuencial 02-24-426
Generico: A-06637-ZNV
Fecha: 19/12/2024</t>
  </si>
  <si>
    <t>Secuencial: 04-24-884
Generico: A-06189-ZND
Fecha: 12/07/2024</t>
  </si>
  <si>
    <t>Secuencial: 03-24-455
Generico: A-06178-ZNC
Fecha: 17/07/2024</t>
  </si>
  <si>
    <t>Secuencial: 02-24-417
Generico: A-06618-ZNB
Fecha: 09/12/2024</t>
  </si>
  <si>
    <t>Secuencial: 02-24-418
Generico: A-06619-ZNB
Fecha: 06/12/2024</t>
  </si>
  <si>
    <t>Secuencial: 04-24-1259
Generico: A-06494-ZND
Fecha: 10/10/2024</t>
  </si>
  <si>
    <t xml:space="preserve">1. Dictamen Previo de Disponibilidad Presupuestal 
2. Oficio de respuesta del INDAABIN sobre la No disponibilidad de inmuebles federales.
2. Dictamen Justipreciación de Renta.
3. Titulo de propiedad.
4. Planos Arquitectonicos.
5. R.F.C.
6. INE.
7. Comprobante de Domicilio.
8. Plano de Distribucion
9. Plantillade Personal.
10. Tabla SMOI.
11. Acuse de Registro de Tabla SMOI.
12. Investigacion de Mercado.
13. Justificación del nuevo arrendamiento .
14. Uso de suelo.
15. Dictamen de Seguridad Estructural.
16. Dictamen de Proteccion Civil.
17. Proyecto de Contrato.
</t>
  </si>
  <si>
    <t>Puebla</t>
  </si>
  <si>
    <t>Hidalgo</t>
  </si>
  <si>
    <t>Calle Gran Avenida México 86 No. 2602, Colonia Morelos, C.P. 72080, Puebla, Puebla</t>
  </si>
  <si>
    <t>Almacén Delegacional y Archivo de Concentración</t>
  </si>
  <si>
    <t>Nuevo Arrendamiento</t>
  </si>
  <si>
    <t xml:space="preserve">1. Dictamen Previo de Disponibilidad Presupuestal 
2. Oficio de respuesta del INDAABIN sobre la No disponibilidad de inmuebles federales.
2. Dictamen Justipreciación de Renta.
3. Titulo de propiedad.
4. Planos Arquitectonicos.
5. R.F.C.
6. INE.
7. Comprobante de Domicilio.
8. Plano de Distribucion
9. Plantillade Personal.
10. Tabla SMOI.
11. Acuse de Registro de Tabla SMOI.
12. Investigacion de Mercado.
13. Justificación del nuevo arrendamiento .
14. Uso de suelo.
15. Dictamen de Seguridad Estructural.
16. Dictamen de Proteccion Civil.
17. Proyecto de Contrato.
18. Oficio del DA.
19. Oficio del CCSG.
</t>
  </si>
  <si>
    <t>Pendiente de enviar documentación</t>
  </si>
  <si>
    <t>Superficie Construida
m2</t>
  </si>
  <si>
    <t>Superficie 
Rentable
m2</t>
  </si>
  <si>
    <t>Superficie de Terreno m2</t>
  </si>
  <si>
    <t>Renta Mensual
Actual o pretendida 
S/IVA $</t>
  </si>
  <si>
    <t>____</t>
  </si>
  <si>
    <t>Bodega de Bienes Embargados</t>
  </si>
  <si>
    <t>Secuencial: 01-24-3512
Generico: A-06238-ZNC
Fecha: 27/09/2024</t>
  </si>
  <si>
    <t xml:space="preserve">Justificación </t>
  </si>
  <si>
    <t>Subdelegación Fresnillo</t>
  </si>
  <si>
    <t>Zacatecas</t>
  </si>
  <si>
    <t>Sonora</t>
  </si>
  <si>
    <t>En busqueda</t>
  </si>
  <si>
    <t>Calle Níspero No. 214, Fraccionamiento Campestre Jacarandas, en Durango, Dgo</t>
  </si>
  <si>
    <t>Domicilio del inmueble Arrendado</t>
  </si>
  <si>
    <t>Domicilio del inmueble Propuesto</t>
  </si>
  <si>
    <t>Calle Estocolmo N.º. 404, Colonia Andrade, C.P. 37020, León, Guanajuato</t>
  </si>
  <si>
    <t>Rio Conchos N° 434, Barrio de San Miguel, León, Gto</t>
  </si>
  <si>
    <t>Carolina Villanueva No. 314, Colonia Ciudad Industrial, C.P. 20290, Aguascalientes</t>
  </si>
  <si>
    <t>Julio Díaz Torre No. 105 D y E, Ciudad Industrial, C.P. 20290, Aguascalientes</t>
  </si>
  <si>
    <t>Alacén Delegacional, Coordinación de Abastecimiento y Equipamiento, y Archivo de Concentración</t>
  </si>
  <si>
    <t>Documentos entregados
 por el OOAD 2025</t>
  </si>
  <si>
    <t>TRAMITES EN PROCESO
PROGRAMA DE ARRENDAMIENTO RÉGIMEN ORDINARIO 2025</t>
  </si>
  <si>
    <t xml:space="preserve">Ninguno
</t>
  </si>
  <si>
    <t>Expediente Integrado</t>
  </si>
  <si>
    <t>1000 m2</t>
  </si>
  <si>
    <t>1,183.00 m2</t>
  </si>
  <si>
    <t>Secuencial: 02-24-472
Generico: A-06724-ZNB
Fecha: 23-12-24</t>
  </si>
  <si>
    <t>Calle Venustiano Carranza N° 302, Colonia Chacón Nuevo Centro de Población, CP 42181, Municipio Mineral de la Reforma, Hidalgo,</t>
  </si>
  <si>
    <t>Documentos para solicitar al INDAABIN el Dictamen de Justipreciación de Renta en sitio, 
1 Plano topográfico, con la superficie del terreno total, identificando dentro del mismo, la superficie de terreno del inmueble propuesto.
2 Plano Arquitectónico. Deberá indicar la superficie construida por área y total. 
3 Licencia de Uso de Suelo, .
4 Dictamen de Seguridad Estructural.
5 Pago de Impuesto predial 2025 (Enviado)
6 Tabla SMOI y acuse de registro ante INDAABIN. 
7 Croquis de Ubicación
8 Título de Propiedad (Se cuenta con escritura 46,687 de fecha 5 de septiembre de 2008)</t>
  </si>
  <si>
    <t>Título de Propiedad (Se cuenta con escritura 46,687 de fecha 5 de septiembre de 2008)
Documentos con observaciones, continuan pendientes.</t>
  </si>
  <si>
    <t xml:space="preserve">1. Plano Topografico
2. Plano Arquitectonico
3. Oficio de respuesta del INDAABIN sobre la no disponibilidad de inmuebles federales.
4. Dictamen Justipreciación de Renta.
3. Titulo de propiedad.
4. Dictamen de Proteccion Civil.
5. R.F.C.
6. INE.
7. Comprobante de Domicilio.
8. Plano de Distribucion
9. Plantillade Personal.
10. Acuse de Registro de Tabla SMOI se vencio duración de 6 meses.
11. Investigacion de Mercado.
12. Uso de suelo.
13. Dictamen de Seguridad Estructural.
</t>
  </si>
  <si>
    <t>Bodega de Bienes Embargados y Adjudicados y Archivo de Concentración</t>
  </si>
  <si>
    <t>El OOAD no ha enviado propuestas inmobiliarias</t>
  </si>
  <si>
    <t>Secuencial: 02-24-309
Generico: A-6421-ZNB
Fecha: 7/2/2025</t>
  </si>
  <si>
    <t>El OOAD se encuentra gestionando la obtención de los últimos documentos faltantes.</t>
  </si>
  <si>
    <t>Carretera Guadalupe-Ciudad Cuauhtémoc No. 11, Zona Industrial, C.P. 98604, Guadalupe, Zacatecas</t>
  </si>
  <si>
    <t>Calle San Ramón, Lote 001, Colonia Las Margaritas, C.P. 98606, Guadalupe, Zacatecas</t>
  </si>
  <si>
    <t>Secuencial: 02-24-308
Generico: A-6420-ZNB
Fecha: 12/11/2024</t>
  </si>
  <si>
    <t xml:space="preserve">1. Oficio de respuesta del INDAABIN sobre la No disponibilidad de inmuebles federales.
2. Dictamen Justipreciación de Renta.
3. Titulo de propiedad.
4. Planos Arquitectonicos.
5. Plano de Distribución
6. Plantilla de Personal
7. R.F.C.
6. INE.
7. Comprobante de Domicilio.
8. Plano de Distribucion
9 Acuse de Registro de Tabla SMOI 
10. Investigacion de Mercado.
11. Justificación del nuevo arrendamiento .
13. Uso de suelo.
15. Dictamen de Seguridad Estructural.
14. Dictamen de Proteccion Civil.
15. Certificado de Libre de Gravamen.
16. Recibo de pago de predio
17. Oficio del Órgano Normativo, que contenga su pronunciamiento respecto de la sustitución en trámite.
18. Plano de distribución.
19. Justificación a la excepción a la tabla SMOI
20. Justificación.
21. Proyecto de contrato.
</t>
  </si>
  <si>
    <t>Bodega de Archivo de Concentración y Bienes de Baja</t>
  </si>
  <si>
    <t>Figura 2025</t>
  </si>
  <si>
    <t>__________</t>
  </si>
  <si>
    <t>Francisco I. Madero No.407, Colonia Centro, C.P. 94300, Orizaba, Veracruz</t>
  </si>
  <si>
    <t>Francisco I. Madero No. 203 entre Belisario y Ruiz Cortínez, Col. Centro, C.P. 95400, Cosamaloapan, Veracruz</t>
  </si>
  <si>
    <t>62.862.42</t>
  </si>
  <si>
    <t xml:space="preserve">1. Acta de Comité Delegacional. 
2. Planos Arquitectonico y Topograficognético
4. Acuse de registro de la tabla SMOI actualizada
5. Listado de la plantilla de personal
6. Planos de distribución. 
7. Investigación de Mercado. 
8. Copia de la constancia de alineamiento y número oficial.
9. Título de Propiedad
10. Copia de recibo de la Comisión Federal de Electricidad
11. Constancia de libre de gravamen.
l2. Oficio al INDAABIN, donde, especifique el tiempo y monto necesarios para realizar adaptaciones y Mejoras al inmueble.
13. Copia de oficio Jefatura de Servicios Jurídicos de ese OOAD, aprueba el proyecto de contrato.
14. Copia de oficio consulta al INDAABIN.
15. Listado de inmuebles de propiedad federal disponibles, de julio de 2024. 
16. R.F.C. 
17. Oficio de respuesta del INDAABIN sobre la No disponibilidad de inmuebles federales,
18. Justificación a la aplicación de Excepción a la Tabla SMOI.
19. Investigación de mercado y cuadro comparativo.
20. Justificación del nuevo arrendamiento.
21. </t>
  </si>
  <si>
    <t xml:space="preserve">
1.  Comprobante de domicilio.
2. Visto bueno del Órgano Normativo.
3. Modelo de Contrato de arrendamiento validado por el área jurídica del OOAD.
4. Certificado de no adeudo fiscal por contribuciones municipales.
</t>
  </si>
  <si>
    <t xml:space="preserve">
Expediente completo.</t>
  </si>
  <si>
    <t xml:space="preserve">1. Oficio del EI, en el que, de conformidad al Acuerdo, especifique el tiempo y monto necesarios para realizar adaptaciones y Mejoras al inmueble, incluyendo la instalación de los equipos especiales, indicando a cargo de quién correrán dichos gastos. Actualizado
2. Proyecto de Contrato validado por el área jurídica del OOAD.
</t>
  </si>
  <si>
    <t>________</t>
  </si>
  <si>
    <t>En espera de documentación faltante.
Con oficios con los números 189001100100/DCSG/1090/2025 y 189001100100/DCSG/1121/2025 de fechas 16 y 20 de mayo de 2025 se recibio documentación.
Con oficio N°6686 de fecha 9 de junio de 2025, se analizó documentación y se realizaron diversas observaciones, solicitando documentos faltantes</t>
  </si>
  <si>
    <t>Boulevard a Zacatecas No. 701, Fraccionamiento Las Hadas, C.P. 20140, Aguascalientes, Ags</t>
  </si>
  <si>
    <t>Oficinas Administrativas Subdelegacionales Norte</t>
  </si>
  <si>
    <t>Boulevard Luis Donaldo Colosio Murrieta No. 645, Fraccionamiento Jardines de la Concepción 2da.  Sección, Aguascalientes, Ags.</t>
  </si>
  <si>
    <t xml:space="preserve">1. Plano topográfico. 
2. Planos arquitectónicos.
3. Tabla SMOI, acompañada de la plantilla de trabajadores
4. Acuse de registro de Tabla SMOI 
5. Justificación a la excepción de Tabla SMOI ante INDAABIN. 
6. Plano de Distribución 
7. Justificación del Nuevo Arrendamiento firmada por TOOAD, debiendo considerar lo establecido en los numerales 143 y 144 del Acuerdo
8. Estudio de Mercado y cuadro comparativo
9. Carta de ofrecimiento del propietario con el importe de renta solicitado, indicando que se ajustará al monto que determine el INDAABIN, y que realizará por su cuenta las adaptaciones y Mejoras al inmueble para el uso institucional, en su caso.
10. Carta en la que el propietario o su representante legal, manifieste bajo protesta de decir verdad que el inmueble se encuentra en condiciones óptimas para la renta, conforme a los requisitos exigidos por el IMSS, señalando que no desempeña empleo, cargo o comisión en el servicio público y que no existe conflicto de interés para la celebración del contrato respectivo.
11. Identificación oficial vigente (INE, pasaporte, cédula profesional).
12. Licencia de Uso de Suelo de acuerdo con el servicio del que se trate.
13. Opinión del área usuaria sobre la conveniencia de contratar el inmueble propuesto
14. Oficio del TOOAD dirigido al Órgano Normativo del servicio del que se trate, informándole sobre el proceso de contratación de un Nuevo Arrendamiento o Sustitución del inmueble actual; así como la respuesta del citado Órgano, emitiendo su pronunciamiento al respecto.
15. Dictamen Costo Beneficio 
16. Dictamen u opinión de la JSJ, resaltando que no existe impedimento legal para su contratación bajo la modalidad de arrendamiento.
17. Oficio del EI, en el que, de conformidad al Acuerdo, especifique el tiempo y monto necesarios para realizar adaptaciones y Mejoras al inmueble, incluyendo la instalación de los equipos especiales, indicando a cargo de quién correrán dichos gastos.
18. Copia fotostática de comprobante de pago de impuesto predial, agua y energía eléctrica, vigentes. 
19. Certificado de no adeudo fiscal por contribuciones municipales.
20. Certificado de libertad de gravamen con una antigüedad no mayor de 3 tres meses de la fecha de solicitud del nuevo arrendamiento.
21. Copia simple de la cédula de identificación fiscal del arrendador y del representante legal, en su caso.
22. Comprobante de domicilio del arrendador para oír y recibir notificaciones, 
23. Nombramiento y poder notarial del servidor público facultado para la firma del contrato, con registro en el REPODE.
24. Modelo de contrato de arrendamiento requisitado, revisado, validado, dictaminado o aprobado por el área jurídica.
</t>
  </si>
  <si>
    <t>Renovación con Incremento</t>
  </si>
  <si>
    <t xml:space="preserve">Periférico Sur N°. 8000, Colonia Santa María Tequepexpan, C.P. 45601, en Tlaquepaque, Jal., </t>
  </si>
  <si>
    <t>________________________</t>
  </si>
  <si>
    <t>1. Uso del Suelo.
2. Dictamen de Seguridad Estructural 
3. Certificado de existencia o inexistencia de gravámenes, de fecha 18 de marzo de 2025.
4. Plano Arquitectónico.
5. Plano Topográfico.
6. Contrato de arrendamiento del ejercicio 2024.
7. Dictamen de Justipreciación de Renta del 04 de enero de 2023, 
8. Manifestación de Protección Civil y del Programa Interno de Protección Civil.
9. Como comprobante de domicilio.</t>
  </si>
  <si>
    <t xml:space="preserve">1. Carta suscrita por la C. María Amparo González Díaz Ochoa, en la que manifieste bajo protesta de decir verdad, que el inmueble en estudio se encuentra en óptimas condiciones de uso y rentabilidad, conforme a los requisitos exigidos por el IMSS. 
2. Copia de escrito signado por los CC. Diego, Sofía y María Amparo, todos de apellidos González Díaz Ochoa, donde manifiesten “Acuerdo de designación de emisión de comprobante fiscal”, para expedir el comprobante fiscal correspondiente al arrendamiento, nombrando a la C. María Amparo González Díaz Ochoa, de acuerdo con la Ley del Impuesto sobre la Renta. 
3. Carta suscrita por la C. María Amparo González Díaz Ochoa, donde manifieste bajo protesta de decir verdad, que no desempeña, empleo, cargo o comisión en el servicio público, y que no existe conflicto de interés para la celebración del contrato de arrendamiento. 
4. Carta suscrita por la C. María Amparo González Díaz Ochoa, mediante la cual solicita incremento de renta por un importe de $2´013,000.00 más IVA, mencionando que se ajustarán a lo que determine el INDAABIN.
5. Acta del Grupo Inmobiliario Delegacional, 
6. Dictamen u opinión de la Jefatura de Servicios Jurídicos, resaltando que no existe impedimento legal para su contratación bajo la modalidad de arrendamiento. 
7. Carta signada por los CC. Sofía y Diego, ambos de apellidos González Díaz Ochoa, copropietarios del inmueble que nos ocupa, en la que manifiesten bajo protesta de decir verdad que el inmueble se encuentra en condiciones óptimas de ser rentado. 
8. Copia simple del comprobante de pago del impuesto predial de 2025.
9. Contrato de arrendamiento vigente, con anexos.
10. Acta circunstanciada del estado y condiciones en las que se encuentra el inmueble.
11. Los acuses de registro de emisión de opinión, de Tabla SMOI (en su caso), accesibilidad y de contrato de arrendamiento ante el INDAABIN.
12. Tabla SMOI y plantilla de personal, firmada por el JSA.
13. Copia de oficio de consulta a INDAABIN, sobre la existencia de inmuebles federales disponibles y su respuesta.
</t>
  </si>
  <si>
    <t>1,600.00
con 32 cajones de estacionamiento</t>
  </si>
  <si>
    <t>En espera de la documentación para solicitar el Dictamen Valuatorio a INDAABIN</t>
  </si>
  <si>
    <t xml:space="preserve">1. Dictamen de seguridad estructural, 
2. Croquis de localización, donde indica la cercanía con otro centro de trabajo del IMSS.
3. Título de Propiedad. 
4. Escritura Pública, en la que se protocoliza el Acta de Asamblea de la Sociedad “Promotora Aztlán”, S.A. de C.V., en la que se ratifica el nombramiento del C. César Muñoz González como Administrador Único de esa sociedad.
5. Credencial para Votar a nombre del C. César Muñoz González.
6. Álbum fotográfico.
7. Manifestacióon de Protección Civil. 
</t>
  </si>
  <si>
    <t>9,041.9
con 22 cajones de estacionamiento</t>
  </si>
  <si>
    <t>En trámite</t>
  </si>
  <si>
    <t xml:space="preserve">Con fecha 28 de mayo de 2025, la CTAA gestionó el Dictamen de Justipreciación, correspondiendo el número de solicitud 2025-2197. 
Se está a la espera de la emisión del cheque para el pago de los trabajos al INDAABIN. </t>
  </si>
  <si>
    <t>12,765.33
Es una plaza comercial</t>
  </si>
  <si>
    <t>Con fecha 28 de mayo de 2025, se acusó recibo de documenación y se le solicitó la faltante para proceder a solicitar al INDAABIN la justipreciación de renta en sitio.</t>
  </si>
  <si>
    <t>4,936.1
con 8 cajones de estacionamiento</t>
  </si>
  <si>
    <t>Con fecha 24 de abril de 2025, la CTAA gestionó el Dictamen de Justipreciación, correspondiendo el número de solicitud 2025-2197. 
El perito se presentará a hacer la visita de inspección  el día 17 de junio de 2025, a las 14:30 horas.</t>
  </si>
  <si>
    <t>706.95
con 6 cajones de estacionamiento</t>
  </si>
  <si>
    <t>Paseo de la Victoria número 2515, Fraccionamiento Jardines del Bosque, en Ciudad Juárez, Chihuahua</t>
  </si>
  <si>
    <t>Oficinas Administrativas Subdelegacionales</t>
  </si>
  <si>
    <t>1.129.04</t>
  </si>
  <si>
    <t>Secuencial: 01-25-125
Generico: A-06966-ZNA
Fecha: 26/05/2025</t>
  </si>
  <si>
    <r>
      <rPr>
        <b/>
        <sz val="10"/>
        <color rgb="FF000000"/>
        <rFont val="Noto Sans"/>
        <family val="2"/>
      </rPr>
      <t>Cancelado 31 de marzo de 2025</t>
    </r>
    <r>
      <rPr>
        <sz val="10"/>
        <color rgb="FF000000"/>
        <rFont val="Noto Sans"/>
        <family val="2"/>
      </rPr>
      <t xml:space="preserve">
Avenida Morelos Sur No. 137, Local Interior 6, Colonia Las Palmas, C.P. 62050, Cuernavaca, Morelos</t>
    </r>
  </si>
  <si>
    <r>
      <t>Avenida Plan de Ayala,</t>
    </r>
    <r>
      <rPr>
        <sz val="10"/>
        <color theme="1"/>
        <rFont val="Noto Sans"/>
        <family val="2"/>
      </rPr>
      <t xml:space="preserve"> </t>
    </r>
    <r>
      <rPr>
        <b/>
        <sz val="10"/>
        <color theme="1"/>
        <rFont val="Noto Sans"/>
        <family val="2"/>
      </rPr>
      <t>Local 1, 2 y 3, número 830 y cerrada Colima, Colonia Jacarandas, C.P. 62420,</t>
    </r>
    <r>
      <rPr>
        <sz val="10"/>
        <color rgb="FF000000"/>
        <rFont val="Noto Sans"/>
        <family val="2"/>
      </rPr>
      <t xml:space="preserve"> </t>
    </r>
    <r>
      <rPr>
        <b/>
        <sz val="10"/>
        <color rgb="FF000000"/>
        <rFont val="Noto Sans"/>
        <family val="2"/>
      </rPr>
      <t>Cuernavaca, Morelos</t>
    </r>
  </si>
  <si>
    <r>
      <t>Calle Sonora número 222, Zona Centro, C.P. 99000, en Fresnillo, Zacatecas</t>
    </r>
    <r>
      <rPr>
        <sz val="9"/>
        <color theme="1"/>
        <rFont val="Noto Sans"/>
        <family val="2"/>
      </rPr>
      <t xml:space="preserve"> </t>
    </r>
  </si>
  <si>
    <r>
      <t>Avenida Hidalgo número 359, actual 364, Colonia Centro, C.P. 99000, en Fresnillo, Zacatecas</t>
    </r>
    <r>
      <rPr>
        <sz val="9"/>
        <color theme="1"/>
        <rFont val="Noto Sans"/>
        <family val="2"/>
      </rPr>
      <t xml:space="preserve"> </t>
    </r>
  </si>
  <si>
    <t>Avenida Henry Dunant No. 4508, Zona Pronaf, C.P. 32315, Cd. Juárez, Chihuahua.</t>
  </si>
  <si>
    <t xml:space="preserve">1. Títulos de Propiedad
2. Planos Arquitectónicos.
3. Plano de Conjunto
4. Dictamen Estructural de fecha 29 de enero de 2025, 
5. Licencia de Uso de Suelo 
6. Álbum fotográfico.
7. Escrituras públicas del Acta constitutiva de la moral Inmobiliaria Elite de Ciudad Juárez, S.A. de C.V., y Acta constitución de la moral denominada Grupo Inmobiliario Ixtla, S.A. de C.V., donde se designa a los apoderados legales
8. Copia de escrito del representante legal, donde manifiesta que no existe conflicto de interés para celebrar un contrato de arrendamiento, 
9. Escrito de los administradores mediante el cual solicitan $500,000.00 pesos de renta mensual más IVA.
10. Escrito de los administradores, en el que manifiestan que el inmueble propuesto se encuentra en condiciones óptimas de rentabilidad, indicando que ni ellos, ni los integrantes de las sociedades que representan, desempeñan cargo público federal, estatal o municipal.
11. Constancia de Situación Fiscal, de Inmobiliaria Elite de Ciudad Juárez, S.A. de C.V. y de la moral Inmobiliario Ixtla, S.A. de C.V.
12. Constancia de asignación de número oficial, del inmueble propuesto.
13. Plano Catastral del inmueble propuesto, de fecha abril de 2023.
14. Oficio del Titular de la Jefatura de Servicios Jurídicos de ese OOAD, mediante el cual emite su opinión para la contratación del citado inmueble.
15. Copia de Credencial para Votar a nombre de Alfredo Domínguez Ruiz.
16. Copia de Credencial para Votar a nombre de Jesús Miguel Otero Armendáriz.
17. Copia de 6 recibos de pago de impuesto predial por el ejercicio 2025, por los lotes que conforman el inmueble propuesto.
18. Tabla SMOI.
19. Croquis de ubicación del inmueble.
20. Recibos del servicio de agua, energía eléctrica de 2025.
</t>
  </si>
  <si>
    <t>1. Investigación de mercado con los anexos y Cuadro comparativo.
2. Acta del Grupo Inmobiliario Delegacional
3. Modelo de contrato de arrendamiento validado, por el área jurídica.
4. Nombramiento y poder notarial del servidor público facultado para la firma del contrato.
5. Plantilla de trabajadores
6. Acuse de registro de Tabla SMOI
7. Justificación a la excepción de Tabla SMOI ante INDAABIN.
8. Plano de distribución.
9. Ubicación del inmueble y croquis de localización, indicando la cercanía que guarda con respecto a otros centros de trabajo del IMSS.
10. Justificación del Nuevo Arrendamiento 
11. Oficio de respuesta del INDAABIN sobre la No disponibilidad de inmuebles federales.
12. Opinión del área usuaria
13. Oficio del TOOAD dirigido al Órgano Normativo del servicio del que se trate, informándole sobre el proceso de contratación para la Sustitución del inmueble actual; así como la respuesta del citado Órgano, emitiendo su pronunciamiento al respecto.
14. Certificado de no adeudo fiscal por contribuciones municipales.
15. Dictamen Costo Beneficio 
16. Oficio del EI, donde especifique el tiempo y monto necesarios para realizar adaptaciones y Mejoras al inmueble, incluyendo la instalación de los equipos especiales.
17. Certificado de libertad de gravamen.
18. Copia simple de la cédula de identificación fiscal de los representantes legales de las promitentes arrendadoras.
19. Copia del comprobante de domicilio.
20. Manifestación de la autoridad Federal, Estatal o Municipal en materia de Protección Civil.</t>
  </si>
  <si>
    <t>A través de oficio de fecha 27 de marzo de 2025, se le solicitó al OOAD la documentación faltante para poder enviar el expediente al INDAABIN para la autorización del inmueble propuesto.</t>
  </si>
  <si>
    <t xml:space="preserve">Mediante oficio número PRES/LMARAPF.15/ANA-026/2025 del 18 de junio de 2025, suscrito por el Director General de Política y Gestión Inmobiliaria del INDAABIN, que contiene la autorización para tomar en arrendamiento el inmueble </t>
  </si>
  <si>
    <t>Carretera Guanajuato Juventino Rosas Km. 5+570 Bajos, Jalapa de Mineral De Marfil, C.P. 36251, Guanajuato</t>
  </si>
  <si>
    <t>Calle Guanajuato No. 43, Col. Santa Teresa, CP. 36260, Guanajuato, Gto.</t>
  </si>
  <si>
    <t>Secuencial: 02-24-471
Generico: A-06723-ZNB
Fecha: 05/03/2025</t>
  </si>
  <si>
    <t>Faltan dos documentos para cumplimentar el expedente y se procederá a solicitar el oficio de determinación del DA.</t>
  </si>
  <si>
    <r>
      <t xml:space="preserve">1. Plano Topográfico
2. Plano arquitectónico
3. Dictamen estructural
</t>
    </r>
    <r>
      <rPr>
        <b/>
        <sz val="10"/>
        <rFont val="Noto Sans"/>
        <family val="2"/>
      </rPr>
      <t>4.</t>
    </r>
    <r>
      <rPr>
        <sz val="10"/>
        <rFont val="Noto Sans"/>
        <family val="2"/>
      </rPr>
      <t xml:space="preserve"> Tabla SMOI (Falta acuse de registro, Justificación a la excepción y plantilla de trabajadores)
6. Ubicación del inmueble y cróquis de localización
10. Título de propiedad
11. INE
12. Uso de suelo
13. Álbum fotográfico
16. Dictamen Costo Beneficio
17. Opinión del área jurídica
</t>
    </r>
    <r>
      <rPr>
        <b/>
        <sz val="10"/>
        <rFont val="Noto Sans"/>
        <family val="2"/>
      </rPr>
      <t>19.</t>
    </r>
    <r>
      <rPr>
        <sz val="10"/>
        <rFont val="Noto Sans"/>
        <family val="2"/>
      </rPr>
      <t xml:space="preserve"> Pago de predial (Falta Luz y Agua)
20. Certificado de no adeudos municipales
22. Cédula de identificación fiscal
24. Manifestación de Protección Civil
</t>
    </r>
  </si>
  <si>
    <r>
      <rPr>
        <b/>
        <sz val="10"/>
        <rFont val="Noto Sans"/>
        <family val="2"/>
      </rPr>
      <t>4.</t>
    </r>
    <r>
      <rPr>
        <sz val="10"/>
        <rFont val="Noto Sans"/>
        <family val="2"/>
      </rPr>
      <t xml:space="preserve"> (Acuse de registro de la Tabla SMOI y justificación a la excepción y plantilla de trabajadores).
5. Plano de distribución.
7. Justificación del nuevo arrendamiento
8. Carta de ofrecimiento del inmueble por el arrendador.
9. Carta del arrendador donde manifieste que no hay conflicto de interés.
14. Opinión del área usuaria
15. Oficio del OOAD informando el trámite al Órgano Normativo y respuesta 
 del Órgano Normativo.
18. Oficio del EI informando monto y tiempo para adecuaciones.
</t>
    </r>
    <r>
      <rPr>
        <b/>
        <sz val="10"/>
        <rFont val="Noto Sans"/>
        <family val="2"/>
      </rPr>
      <t>19.</t>
    </r>
    <r>
      <rPr>
        <sz val="10"/>
        <rFont val="Noto Sans"/>
        <family val="2"/>
      </rPr>
      <t xml:space="preserve"> (Pago de agua y energía eléctrica)
21. Certificado de libertad de gravamen
23. Comprobante de domicilio del arrendador
25. Nombramiento del TOOAD con los datos del REPODE
26. Modelo del contrato validado por jurídico</t>
    </r>
  </si>
  <si>
    <t xml:space="preserve">Baja California </t>
  </si>
  <si>
    <t>Boulevard Lázaro Cárdenas No. 2209-C, Colonia Plutarco Elías Calles Deleg. Gonzalez Ortega C.P 21379, Mexicali, Baja California</t>
  </si>
  <si>
    <t xml:space="preserve">1 Acta del Grupo Inmobiliario Delegacional 
2 Manifestación de la Protección Civil 
3 Dictamen Costo Beneficio para continuar con el arrendamiento firmado por el JSA.
5 Dictamen u opinión de la JSJ resaltando que no existe impedimento legal para su contratación bajo la modalidad de arrendamiento. 
6 Carta en la que el propietario que no desempeña empleo, cargo o comisión en el servicio público y que no existe conflicto de interés para la celebración del contrato.
11 Copia simple de la cédula de identificación fiscal del arrendador y del representante legal, en su caso.
12 Copia del comprobante de domicilio del arrendador o representante legal, donde podrá oír y recibir notificaciones, mismo que deberá coincidir con el declarado en el contrato.
17 Copia de oficio de consulta a INDAABIN sobre la existencia de inmuebles federales disponibles y su respuesta.
</t>
  </si>
  <si>
    <t xml:space="preserve">4 Documento que acredite la seguridad estructural.
7 Último dictamen de justipreciación de renta 
8 Título de propiedad inscrito ante el Registro Público de la Propiedad local.
Uso de suelo 
Croquis de ubicación
Plano Arquitectonico
Plano Topografico
Tabla Smoi con plantilla de personal 
9 Acreditación la personalidad y capacidad jurídica del representante legal para suscribir el contrato.
10 Copia credencial del INE
13 Copia simple del comprobante de pago del impuesto predial actualizado.
17 Copia de oficio de consulta a INDAABIN sobre la existencia de inmuebles federales disponibles y su respuesta.
</t>
  </si>
  <si>
    <t>______________________</t>
  </si>
  <si>
    <t>___________________________</t>
  </si>
  <si>
    <t>% Avance de integración de expediente</t>
  </si>
  <si>
    <t>Estatus</t>
  </si>
  <si>
    <t>Con fecha 28 de mayo de 2025, se acusó recibo de documenación y se requirió la faltante para solicitar al INDAABIN la justipreciación de renta.</t>
  </si>
  <si>
    <t>___________</t>
  </si>
  <si>
    <t>_____________________</t>
  </si>
  <si>
    <t>Oficinas Administrativas Delegacionales</t>
  </si>
  <si>
    <t>Calle Segunda de Selenio s/n, Fraccionamiento Ciudad Industrial, C.P. 34078, Durango, Durango</t>
  </si>
  <si>
    <t>Con oficio N°PRES/ANA-025 de fecha 17 de junio de 2025, el INDAABIN autorizó la formalización del contrato.  
Con oficio n° 7089 de fecha 17 de junio de 2025 suscrito por la Titular de la CTAA, se autoriza la contratación del inmueble. Pendiente envío de contrato y acuses de registro ante INDAABIN.</t>
  </si>
  <si>
    <t xml:space="preserve">
El OOAD declinó la oferta inmobiliaria y canceló la operación de Nuevo Arrendamiento por ya no ser necesario para su área de abasto, mediante oficio N° 923 de fecha 22 de abril de 2025.
</t>
  </si>
  <si>
    <r>
      <rPr>
        <b/>
        <sz val="12"/>
        <color rgb="FF000000"/>
        <rFont val="Noto Sans"/>
        <family val="2"/>
      </rPr>
      <t>Cancelado 31 de marzo de 2025</t>
    </r>
    <r>
      <rPr>
        <sz val="12"/>
        <color rgb="FF000000"/>
        <rFont val="Noto Sans"/>
        <family val="2"/>
      </rPr>
      <t xml:space="preserve">
Avenida Morelos Sur No. 137, Local Interior 6, Colonia Las Palmas, C.P. 62050, Cuernavaca, Morelos</t>
    </r>
  </si>
  <si>
    <r>
      <t>Avenida Plan de Ayala,</t>
    </r>
    <r>
      <rPr>
        <sz val="12"/>
        <color theme="1"/>
        <rFont val="Noto Sans"/>
        <family val="2"/>
      </rPr>
      <t xml:space="preserve"> Local 1, 2 y 3, número 830 y cerrada Colima, Colonia Jacarandas, C.P. 62420,</t>
    </r>
    <r>
      <rPr>
        <sz val="12"/>
        <color rgb="FF000000"/>
        <rFont val="Noto Sans"/>
        <family val="2"/>
      </rPr>
      <t xml:space="preserve"> Cuernavaca, Morelos</t>
    </r>
  </si>
  <si>
    <t xml:space="preserve">
Con oficio N° 6686 de fecha 9 de junio de 2025, se analizó documentación y se realizaron diversas observaciones, solicitando documentos faltantes.
Con of. N° 6833 del 11 de junio de 2025 se reitera el envío de documentación.
</t>
  </si>
  <si>
    <t>Nivel Central</t>
  </si>
  <si>
    <t>Calle Río Hudson N°. 6 esquina con Río Pánuco N° 224, Colonia Cuauhtémoc, C.P. 06500, Alcaldía Cuauhtémoc, Ciudad de México, Nivel Central.</t>
  </si>
  <si>
    <t>Oficinas Administrativas</t>
  </si>
  <si>
    <t>_______________________</t>
  </si>
  <si>
    <t>No ha confirmado avance para trasladarse al inmueble propio
      0%</t>
  </si>
  <si>
    <t>El OOAD reportó Demanda de desalojo por parte de las propietarias, solicitó a la DAC Dictamen de Justipreciaición de Renta en salvaguarda de los intereses del Instituto, a fin de poder negociar un incremento de renta que permita continuar ocupando el inbmueble. 
Con fecha 14 de enero de 2025, el INDAABIN emitió Dictamen de Justiprecicxión de Renta,  
SECUENCIAL: 03241142, GENÉRICO: A06729ZNC.
Con correo electrónico de fecha 11 de junio de 2025, el OOAD Estatal Puebla informó a esta Normativa que la Jefatura de Servicios Jurídicos no llegó a acuerdo con las propietarias  respecto del incremento de renta solicitado, por lo que se encuentran tomando acciones en conjunto con el área usuaria a fin de trasladar el servicio a un inmueble propio.
En la videoconferencia la TOOAD indicó que el servicio los trasladaria a un inmueble propio.</t>
  </si>
  <si>
    <t xml:space="preserve">Tlaxcala </t>
  </si>
  <si>
    <r>
      <t xml:space="preserve"> </t>
    </r>
    <r>
      <rPr>
        <b/>
        <sz val="12"/>
        <color theme="1"/>
        <rFont val="Noto Sans"/>
        <family val="2"/>
      </rPr>
      <t>Avenida Juárez Nº 75-B, San Esteban Tizatlán, Colonia Centro, C.P. 90062, Tlaxcala, Tlaxcala</t>
    </r>
    <r>
      <rPr>
        <sz val="12"/>
        <color theme="1"/>
        <rFont val="Noto Sans"/>
        <family val="2"/>
      </rPr>
      <t xml:space="preserve">, </t>
    </r>
  </si>
  <si>
    <t>________________</t>
  </si>
  <si>
    <t xml:space="preserve">
Se envió correo electronico de fecha 14 de julio de 2025 al OOAD notificando que  el arrendador indicó la pretensión de su incremento de renta por 101% lo que hace un importe de $194,970.00, sin embargo, en apego a los Lineamientos en materia de Austeridad Republicana para la administración Pública Federal, se realizó un análisis tomando como base el índice inflacionario acumulado a partir del año 2021 a la fecha, arrojando como resultado un porcentaje de 27.40%, dando una importe de $123,578.00 más I.V.A., siendo el máximo incremento de renta que el IMSS puede aplicar, estando en espera de su respuesta. 
</t>
  </si>
  <si>
    <r>
      <t xml:space="preserve"> </t>
    </r>
    <r>
      <rPr>
        <b/>
        <sz val="12"/>
        <color theme="1"/>
        <rFont val="Noto Sans"/>
        <family val="2"/>
      </rPr>
      <t>Calle 6 Nº. 1710, Colonia Xicoténcatl, C.P. 90062, Tlaxcala, Tlaxcala</t>
    </r>
  </si>
  <si>
    <t xml:space="preserve">Calle Sonora número 222, Zona Centro, C.P. 99000, en Fresnillo, Zacatecas </t>
  </si>
  <si>
    <t xml:space="preserve">Avenida Hidalgo número 359, actual 364, Colonia Centro, C.P. 99000, en Fresnillo, Zacatecas </t>
  </si>
  <si>
    <t xml:space="preserve">
Se integró el expediente y mediante oficio N° 977 de fecha 28 de abril de 2025, signado por el Titular de la Coordinación de Conservación y Servicios Generales, se ingresó a INDAABIN para su autorización.
INDAABIN emite oficio de respuesta N° ANA-019-2025 del 15 de mayo de 2025, autorizando el arrendamiento. 
Con oficio N° 5992 de fecha 23 de mayo de 2025, la CTAA Notificó la Autorización del Contrato a partir del 1 de Junio de 2025. 
Pendiente el envío de la copia de un ejemplar del contrato y del Acuse de Registro en INDAABIN. 
</t>
  </si>
  <si>
    <t xml:space="preserve">
Se integró el expediente y mediante oficio N° 1218 de fecha 16 de mayo de 2025, signado por el Titular de la Coordinación de Conservación y Servicios Generales, se ingresó a INDAABIN para su autorización.
INDAABIN emite oficio de respuesta N° ANA-025-2025 del 17 de junio de 2025, autorizando el arrendamiento. 
Con oficio N° 7089 de fecha 17 de junio de 2025, la CTAA Notificó la Autorización del Contrato a partir del 1 de Julio de 2025. 
Pendiente el envío de la copia de un ejemplar del contrato y del Acuse de Registro en INDAABIN. 
</t>
  </si>
  <si>
    <t xml:space="preserve">
Se integró el expediente y mediante oficio N° 1622 de fecha 2 de julio de 2025, signado por el Titular de la Coordinación de Conservación y Servicios Generales, se ingresó a INDAABIN para su autorización.
INDAABIN emite oficio de respuesta N° ANA-033-2025 del 14 de julio de 2025, autorizando el arrendamiento. 
Con oficio N° 8624 de fecha 15 de julio de 2025, la CTAA Notificó la Autorización del Contrato a partir del 1 de Julio de 2025. 
Pendiente el envío de la copia de un ejemplar del contrato y del Acuse de Registro en INDAABIN. 
</t>
  </si>
  <si>
    <t>TRAMITES EN PROCESO
Avance de integración de expedientes 2025</t>
  </si>
  <si>
    <r>
      <t xml:space="preserve">El OOAD declinó la oferta inmobiliaria y canceló la operación de Nuevo Arrendamiento por ya no ser necesario para su área de abasto, mediante oficio N° 923 de fecha 22 de abril de 2025.
</t>
    </r>
    <r>
      <rPr>
        <b/>
        <sz val="10"/>
        <rFont val="Noto Sans"/>
        <family val="2"/>
      </rPr>
      <t>FUE CANCELADA ESTA PROPUESTA INMOBILIARIA</t>
    </r>
  </si>
  <si>
    <t xml:space="preserve">Con oficio N°PRES/ANA-030 de fecha 1 de julio de 2025, el INDAABIN autorizó la formalización del contrato.  
Con oficio N° 8000 de fecha 3 de julio de 2025 suscrito por la Titular de la CTAA, se autorizó la contratación del inmueble.
Pendiente el envío de un ejemplar del Contrato y copia de los acuses de registros ante INDAABIN. </t>
  </si>
  <si>
    <t>Ya se cuenta con  Dictamen Valuatorio, mismo que fue proporcionado al OOAD, por lo que para aplicar el incremento de renta solicitado, estamos en espera  del expepdiente 2025.
El OOAD integró el expediente.
La CTAA autorizó en incremento de renta mediante oficio N° 4385 de fecha 14 de abril de 2025, a partir del 1 de mayo de 2025.
Pendiente el envío de un ejemplar del Convenio Modificatorio y copias de los acuses de registros aante INDAABIN</t>
  </si>
  <si>
    <t>El OOAD integró el expediente y mediante oficio N° 975 de fecha 28 de abril de 2025, signado por el Titular de la Coordinación de Conservación y Servicios Generales, se ingresó a INDAABIN para su autorización.
INDAABIN emite oficio de respuesta N° DGPGI/297/2025 del 08 de mayo de 2025, devolviendo el expediente con observaciones.
Se atendieron las observaciones y mediante oficio N° 1297 de fecha 27 de mayo de 2025. se  reingresó nuevamente el expediente para la autorización correspondiente.
Con oficio N°PRES/ANA-022 de fecha 5 de junio de 2025, el INDAABIN autorizó la formalización del contrato.  
Con oficio n° 6966 de fecha 13 de junio de 2025 suscrito por la Titular de la CTAA, se autoriza la contratación del inmueble. 
Pendiente el envío de un ejemplar del Contrato y copia de los acuses de registros ante INDAABIN</t>
  </si>
  <si>
    <t xml:space="preserve">El OOAD integró el expediente y mediante oficio N° 974 de fecha 28 de abril de 2025, signado por el Titular de la Coordinación de Conservación y Servicios Generales, se ingresó a INDAABIN para su autorización.
INDAABIN emite oficio de respuesta N° DGPGI/309/2025 del 15 de mayo de 2025, devolviendo el expediente con observaciones.
El OOAD se encuentra atendiendo las observaciones para reingresarlo a INDAABIN para su autorización. 
Con oficio N°PRES/ANA-025 de fecha 17 de junio de 2025, el INDAABIN autorizó la formalización del contrato.  
Con oficio n° 7089 de fecha 17 de junio de 2025 suscrito por la Titular de la CTAA, se autoriza la contratación del inmueble. 
Pendiente el envío de un ejemplar del Contrato y copia de los acuses de registros ante INDAABIN.
</t>
  </si>
  <si>
    <t xml:space="preserve">           ________________</t>
  </si>
  <si>
    <r>
      <t xml:space="preserve">Con oficio 09 53 43 14D2/6783 de fecha 10 de junio de 2025, en respuesta a los similares 1391 100100/JSA/124/2025 y 1391 100100/JSA/132/2025 de fechas 4 y 8 de abril de 2025, mediante el cual ese OOA envía tres propuestas inmobiliarias para la sustitución del Almacen Delegacional, indicando que la propuesta con mejores condiciones para garantizar el funcionamiento del servicio es el ubicado en Calle Venustiano Carranza N° 302, Colonia Chacon Nuevo Centro de Población, C.P. 42181, Mineral de la Reforma, Hidalgo, por lo que deberá enviar a esta Normativa el expediente integrado incluyendo la documentación necesaria para solicitar el Dictamen de Justipreciación de Renta.
</t>
    </r>
    <r>
      <rPr>
        <b/>
        <sz val="10"/>
        <rFont val="Noto Sans"/>
        <family val="2"/>
      </rPr>
      <t xml:space="preserve">Con oficio N° 9008 del 23 de julio de 2025 se toma conocimiento de una nueva propuesta inmobilairia y se revisa documentación la cual no cumple, se solicitó identifique el inmueble pretendido y proporcione Alineamiento y numero oficial ademas del expediente integrado. </t>
    </r>
  </si>
  <si>
    <r>
      <t xml:space="preserve">3. Dictamen de Seguridad Estructural.
9. Carta en la que el propietario o su representante legal, manifieste bajo protesta de decir verdad que el inmueble se encuentra en condiciones óptimas para la renta, conforme a los requisitos exigidos por el IMSS, señalando que no desempeña empleo, cargo o comisión en el servicio público y que no existe conflicto de interés para la celebración del contrato respectivo.
10. Títulos de Propiedad.
11. Poder del representante legal .
14. Opinión del área usuaria sobre la conveniencia de contratar el inmueble propuesto.
16. Dictamen Costo Beneficio.
</t>
    </r>
    <r>
      <rPr>
        <b/>
        <sz val="10"/>
        <rFont val="Noto Sans"/>
        <family val="2"/>
      </rPr>
      <t>19</t>
    </r>
    <r>
      <rPr>
        <sz val="10"/>
        <rFont val="Noto Sans"/>
        <family val="2"/>
      </rPr>
      <t xml:space="preserve">.  Recibo del Pago Predial (falta Luz y Agua)
21. Certificado de Libertad de Gravamen.
</t>
    </r>
  </si>
  <si>
    <r>
      <t xml:space="preserve">1. Plano Topografico.
2. Plano Arquitectonico.
4. Tabla SMOI.(Con Plantilla, acuse de REgistro y Justificacion a la excepción)
5. Plano de Distribucion.
6. Ubicación del inmueble y croquis de localización.
7. Justificacion del Nuevo Arrendamiento.
8. Carta de Ofrecimiento.
12. Licencia de Uso de Suelo.
13. Album Fotograficvo.
15. Oficio del TOOAD dirigido al Órgano Normativo, informándole sobre el proceso de contratación de un Nuevo Arrendamiento y su respuesta.
17. Dictamen u opinión de la JSJ.
18.  Oficio del EI, en el que, de conformidad al Acuerdo, especifique el tiempo y monto necesarios para realizar adaptaciones y Mejoras al inmueble.
</t>
    </r>
    <r>
      <rPr>
        <b/>
        <sz val="10"/>
        <rFont val="Noto Sans"/>
        <family val="2"/>
      </rPr>
      <t>19</t>
    </r>
    <r>
      <rPr>
        <sz val="10"/>
        <rFont val="Noto Sans"/>
        <family val="2"/>
      </rPr>
      <t xml:space="preserve">. Comprobante de pago del servicio de agua y luz.
20. Certificado de no adeudo fiscal por contribuciones municipales.
22. Constancia de Situacion Fiscal.
23. Comprobante de Domicilio.
24. Manifestación  Protección Civil.
25. Nombramiento y poder notarial del servidor público facultado para la firma del contrato.
26. Modelo de contrato 
</t>
    </r>
  </si>
  <si>
    <r>
      <t xml:space="preserve">El OOAD reportó Demanda de desalojo por parte de las propietarias, solicitó a la DAC Dictamen de Justipreciaición de Renta en salvaguarda de los intereses del Instituto, a fin de poder negociar un incremento de renta que permita continuar ocupando el inbmueble. 
Se solicitó a INDAABIN el Dictamen;  se encuentra en revision de ese Instituto.
Con fecha 14 de enero de 2025, el INDAABIN emitió Dictamen de Justiprecicxión de Renta,  
SECUENCIAL: 03241142, GENÉRICO: A06729ZNC
Por lo anterior, se le solicitó al OOAD propuestas para la negocición con las propietarias, a fin de continuar arrendando el inmueble.
Con correo electrónico de fecha 11 de junio de 2024, el OOAD Estatal Puebla informó a esta normativa que la Jefatura de Servicios Jurídicos no llegó a acuerdo con los propietarios del inmueble respecto del incremento de renta solicitado, </t>
    </r>
    <r>
      <rPr>
        <b/>
        <sz val="10"/>
        <rFont val="Noto Sans"/>
        <family val="2"/>
      </rPr>
      <t>Se encuentran tomando acciones en conjunto con el área usuaria a fin de trasladar el servicio a un inmueble propio.</t>
    </r>
  </si>
  <si>
    <t>Aguascalientes+C5:O20</t>
  </si>
  <si>
    <t xml:space="preserve">Con oficio N° 8950 de fecha 22 de julio de 2025, la DAC informo al OOAD que el expediente se encuentra integrado y que realizará las gestiones necesarias para obtener el oficio del Director de Administración y del Titular de la Coordinación de Conservación y Servicios Generales, para estar en condiciones de continuar con el proceso de autorización ante el INDAABIN.
Con oficio N° 10511 de fecha 21 de agosto de 2025, la CTAA Notificó la Autorización del Contrato a partir del 1 de Septiembre de 2025. 
Pendiente el envío de la copia de un ejemplar del contrato y del Acuse de Registro en INDAABIN. </t>
  </si>
  <si>
    <t xml:space="preserve">
El INDAABIN emitio DJR con un importe de $50,888.00 menor al pretendido por el arrrendador de $100,000. Con oficio N° 144 de fecha 10 de julio d 2025, recibido el 15 del mismo mes y año, el OOAD soliciutó se tramite la reconcideración del avaluo. Se tramitará por la DAC.
Con oficio 10247 de fecha 18 de agosoto de 2025, se le solicito al OOAD  informe si los desperfectos reportados ya se encuentran atendidos por la arrendadora  y confirmadas las optimas condiciones para la operación, esta Normativa estará en condiciones de emitir el oficio de autorización del incremento de acuerdo con la figura autorizada para el presente ejercicio 2025.
En espera.</t>
  </si>
  <si>
    <t>Renovación sin Incremento</t>
  </si>
  <si>
    <t>Carretera Saltillo-Zacatecas Km. 22, Puente La Encantada, C.P. 25950, Saltillo, Coahuila</t>
  </si>
  <si>
    <t xml:space="preserve">
Se suscribió el convenio modificatorio al contrato de arrendamiento, otorgando incremento al monto de renta a partir del 1° de septiembre de 2025.
Monto de renta actual sin IVA $790,000.00
Monto de renta autoizado sin IVA $864,000.00
</t>
  </si>
  <si>
    <t xml:space="preserve">
El 27-08-2025 se ingresó el expediente al INDAABIN para su autorización de arrendamiento del inmueble propuesto.
</t>
  </si>
  <si>
    <t xml:space="preserve">
Faltan unicamente los documentos siguientes para solicitar la autorización a INDAABIN:
4. Plantilla de Personal 
15. Oficio de Respuesta del área Normativa.
26. Modelo de contrato de arrendamiento requisitado, revisado, validado o aprobado por el área jurídica.
Se procederá a solicitar la determinación de DA
</t>
  </si>
  <si>
    <t>El 21-08-2025 el INDAABIN emitio el dictamen valuatorio de Justipreciación de renta, con número Generico A-4620-2-ZNA y Secuencial 01-25-301 
El 25-08-2025 el OOAD envió por correo electronico la carta de aceptación de monto de renta del propietario, por la cantidad de 65.00 pesos por m2.
El OOAD solicitó al INDAABIN la excepción a la tabla SMOI.
Faltan 7 documentos para la integración del expediente.</t>
  </si>
  <si>
    <t>El 16 de agosto de 2025, INDAABIN emitió el Dictamen Valuatorio de Justipreciación de Renta. Con oficio No. 8954 del 22/07/2024 se envió el Dictamen al OOAD para que negociara con la arrendadora el incremento de renta, partiendo de un importe de $330,000.00; sin embargo, en caso de que la arrendadora no esté de acuerdo en el monto, deberán remitir a esta Normativa la documentación necesaria para solicitar al INDAABIN la reconsideración, teniendo como fecha limite el viernes 12 de septiembre del año en curso. 
A la fecha, el OOAD no ha enviado la documentación faltante, ni la documentación para solicitar la reconsideración, aunque se les ha reiterado la solicitud vía correo electronico y telefónica.</t>
  </si>
  <si>
    <t>El día 21-08-2025, el OOAD remitió por correo electronico el oficio No. 498, con copia de carta del arrendador, por la cual solicita incremento de renta por un monto de $708,750.00 para el presente ejercicio.
Esta Normativa se encuentra en espera que el INDAABIN abra el sistema para poder soliciar el Dictamen Valuatorio de Renta en Sitio.</t>
  </si>
  <si>
    <t>Estamos en espera de que el INDAABIN emita la reconsideración al Dictamen de Justipreciación de Renta y que el OOAD negocie con el arrendador el nuevo monto a pagar.
Monto de renta actual sin IVA $322,550.22
Monto de renta solicitado sin IVA $370,932.79</t>
  </si>
  <si>
    <t xml:space="preserve">funcionamiento del servicio es el ubicado en Calle Venustiano Carranza N° 302, Colonia Chacon Nuevo Centro de Población, C.P. 42181, Mineral de la Reforma, Hidalgo, por lo que deberá enviar a esta Normativa el expediente integrado incluyendo la documentación necesaria para solicitar el Dictamen de Justipreciación de Renta.
</t>
  </si>
  <si>
    <t>Almacén Delegacional, Coordinación de Abastecimiento y Equipamiento, y Archivo de Concentración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</si>
</sst>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quot;$&quot;#,##0.00;\-&quot;$&quot;#,##0.00"/>
    <numFmt numFmtId="8" formatCode="&quot;$&quot;#,##0.00;[Red]\-&quot;$&quot;#,##0.00"/>
    <numFmt numFmtId="44" formatCode="_-&quot;$&quot;* #,##0.00_-;\-&quot;$&quot;* #,##0.00_-;_-&quot;$&quot;* &quot;-&quot;??_-;_-@_-"/>
    <numFmt numFmtId="43" formatCode="_-* #,##0.00_-;\-* #,##0.00_-;_-* &quot;-&quot;??_-;_-@_-"/>
    <numFmt numFmtId="164" formatCode="#,##0.00_ ;\-#,##0.00\ "/>
    <numFmt numFmtId="165" formatCode="0.0000%"/>
    <numFmt numFmtId="166" formatCode="&quot;$&quot;#,##0.00"/>
  </numFmts>
  <fonts count="48">
    <font>
      <sz val="11"/>
      <color theme="1"/>
      <name val="Aptos Narrow"/>
      <family val="2"/>
      <scheme val="minor"/>
    </font>
    <font>
      <b/>
      <sz val="10"/>
      <color rgb="FF000000"/>
      <name val="Montserrat"/>
    </font>
    <font>
      <b/>
      <sz val="11"/>
      <color rgb="FF000000"/>
      <name val="Aptos"/>
      <family val="2"/>
    </font>
    <font>
      <b/>
      <sz val="7"/>
      <color rgb="FF000000"/>
      <name val="Times New Roman"/>
      <family val="1"/>
    </font>
    <font>
      <b/>
      <sz val="10"/>
      <color theme="1"/>
      <name val="Montserrat"/>
    </font>
    <font>
      <b/>
      <sz val="10"/>
      <color rgb="FF000000"/>
      <name val="Calibri"/>
      <family val="2"/>
    </font>
    <font>
      <sz val="36"/>
      <color theme="6"/>
      <name val="Aptos Narrow"/>
      <family val="2"/>
      <scheme val="minor"/>
    </font>
    <font>
      <b/>
      <sz val="36"/>
      <color theme="6"/>
      <name val="Aptos Narrow"/>
      <family val="2"/>
      <scheme val="minor"/>
    </font>
    <font>
      <sz val="11"/>
      <color theme="1"/>
      <name val="Aptos Narrow"/>
      <family val="2"/>
      <scheme val="minor"/>
    </font>
    <font>
      <b/>
      <sz val="11"/>
      <color theme="1"/>
      <name val="Montserrat"/>
    </font>
    <font>
      <b/>
      <sz val="9"/>
      <color theme="1"/>
      <name val="Monserrat"/>
    </font>
    <font>
      <sz val="9"/>
      <name val="Montserrat"/>
    </font>
    <font>
      <sz val="9"/>
      <color rgb="FF000000"/>
      <name val="Montserrat"/>
    </font>
    <font>
      <b/>
      <sz val="12"/>
      <name val="Montserrat"/>
    </font>
    <font>
      <b/>
      <sz val="12"/>
      <color rgb="FFFF0000"/>
      <name val="Montserrat"/>
    </font>
    <font>
      <b/>
      <sz val="10"/>
      <name val="Montserrat"/>
    </font>
    <font>
      <b/>
      <vertAlign val="superscript"/>
      <sz val="10"/>
      <name val="Montserrat"/>
    </font>
    <font>
      <b/>
      <vertAlign val="superscript"/>
      <sz val="9"/>
      <name val="Montserrat"/>
    </font>
    <font>
      <b/>
      <sz val="9"/>
      <name val="Montserrat"/>
    </font>
    <font>
      <sz val="8"/>
      <name val="Montserrat"/>
    </font>
    <font>
      <sz val="11"/>
      <name val="Aptos Narrow"/>
      <family val="2"/>
      <scheme val="minor"/>
    </font>
    <font>
      <b/>
      <sz val="11"/>
      <color theme="1"/>
      <name val="Aptos Narrow"/>
      <family val="2"/>
      <scheme val="minor"/>
    </font>
    <font>
      <b/>
      <sz val="8"/>
      <name val="Montserrat"/>
    </font>
    <font>
      <sz val="8"/>
      <name val="Aptos Narrow"/>
      <family val="2"/>
      <scheme val="minor"/>
    </font>
    <font>
      <b/>
      <sz val="11"/>
      <color theme="1"/>
      <name val="Noto Sans"/>
      <family val="2"/>
    </font>
    <font>
      <sz val="12"/>
      <name val="Noto Sans"/>
      <family val="2"/>
    </font>
    <font>
      <sz val="14"/>
      <name val="Noto Sans"/>
      <family val="2"/>
    </font>
    <font>
      <sz val="11"/>
      <color theme="1"/>
      <name val="Noto Sans"/>
      <family val="2"/>
    </font>
    <font>
      <sz val="10"/>
      <color rgb="FFFFFFFF"/>
      <name val="Noto Sans"/>
      <family val="2"/>
    </font>
    <font>
      <sz val="10"/>
      <color theme="0"/>
      <name val="Noto Sans"/>
      <family val="2"/>
    </font>
    <font>
      <sz val="10"/>
      <color theme="1"/>
      <name val="Noto Sans"/>
      <family val="2"/>
    </font>
    <font>
      <sz val="10"/>
      <color rgb="FF000000"/>
      <name val="Noto Sans"/>
      <family val="2"/>
    </font>
    <font>
      <sz val="10"/>
      <name val="Noto Sans"/>
      <family val="2"/>
    </font>
    <font>
      <b/>
      <sz val="10"/>
      <color rgb="FF000000"/>
      <name val="Noto Sans"/>
      <family val="2"/>
    </font>
    <font>
      <b/>
      <sz val="10"/>
      <color theme="1"/>
      <name val="Noto Sans"/>
      <family val="2"/>
    </font>
    <font>
      <sz val="9"/>
      <color theme="1"/>
      <name val="Noto Sans"/>
      <family val="2"/>
    </font>
    <font>
      <b/>
      <sz val="10"/>
      <name val="Noto Sans"/>
      <family val="2"/>
    </font>
    <font>
      <sz val="10"/>
      <name val="Noto Sans"/>
      <family val="2"/>
    </font>
    <font>
      <b/>
      <sz val="12"/>
      <name val="Noto Sans"/>
      <family val="2"/>
    </font>
    <font>
      <b/>
      <sz val="14"/>
      <name val="Noto Sans"/>
      <family val="2"/>
    </font>
    <font>
      <b/>
      <sz val="12"/>
      <color rgb="FFFFFFFF"/>
      <name val="Noto Sans"/>
      <family val="2"/>
    </font>
    <font>
      <b/>
      <sz val="12"/>
      <color theme="0"/>
      <name val="Noto Sans"/>
      <family val="2"/>
    </font>
    <font>
      <b/>
      <sz val="12"/>
      <color theme="1"/>
      <name val="Noto Sans"/>
      <family val="2"/>
    </font>
    <font>
      <sz val="12"/>
      <color theme="1"/>
      <name val="Noto Sans"/>
      <family val="2"/>
    </font>
    <font>
      <sz val="12"/>
      <color rgb="FF000000"/>
      <name val="Noto Sans"/>
      <family val="2"/>
    </font>
    <font>
      <b/>
      <sz val="12"/>
      <color rgb="FF000000"/>
      <name val="Noto Sans"/>
      <family val="2"/>
    </font>
    <font>
      <sz val="11"/>
      <name val="Noto Sans"/>
      <family val="2"/>
    </font>
    <font>
      <b/>
      <sz val="10"/>
      <color rgb="FFFFFFFF"/>
      <name val="Noto Sans"/>
      <family val="2"/>
    </font>
  </fonts>
  <fills count="11">
    <fill>
      <patternFill patternType="none"/>
    </fill>
    <fill>
      <patternFill patternType="gray125"/>
    </fill>
    <fill>
      <patternFill patternType="solid">
        <fgColor rgb="FF92D050"/>
        <bgColor indexed="64"/>
      </patternFill>
    </fill>
    <fill>
      <patternFill patternType="solid">
        <fgColor theme="0" tint="-0.14999847407452621"/>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1" tint="0.499984740745262"/>
        <bgColor indexed="64"/>
      </patternFill>
    </fill>
    <fill>
      <patternFill patternType="solid">
        <fgColor rgb="FF245C4F"/>
        <bgColor indexed="64"/>
      </patternFill>
    </fill>
    <fill>
      <patternFill patternType="solid">
        <fgColor theme="9" tint="0.79998168889431442"/>
        <bgColor indexed="64"/>
      </patternFill>
    </fill>
    <fill>
      <patternFill patternType="solid">
        <fgColor theme="6" tint="0.79998168889431442"/>
        <bgColor indexed="64"/>
      </patternFill>
    </fill>
  </fills>
  <borders count="51">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top/>
      <bottom style="medium">
        <color rgb="FFDEC9A2"/>
      </bottom>
      <diagonal/>
    </border>
    <border>
      <left style="medium">
        <color rgb="FFDEC9A2"/>
      </left>
      <right style="medium">
        <color rgb="FFDEC9A2"/>
      </right>
      <top style="medium">
        <color rgb="FFDEC9A2"/>
      </top>
      <bottom/>
      <diagonal/>
    </border>
    <border>
      <left style="medium">
        <color rgb="FFDEC9A2"/>
      </left>
      <right style="medium">
        <color rgb="FFDEC9A2"/>
      </right>
      <top/>
      <bottom/>
      <diagonal/>
    </border>
    <border>
      <left style="medium">
        <color rgb="FFDEC9A2"/>
      </left>
      <right style="medium">
        <color rgb="FFDEC9A2"/>
      </right>
      <top/>
      <bottom style="medium">
        <color rgb="FFDEC9A2"/>
      </bottom>
      <diagonal/>
    </border>
    <border>
      <left style="medium">
        <color rgb="FFDEC9A2"/>
      </left>
      <right style="medium">
        <color rgb="FFDEC9A2"/>
      </right>
      <top style="medium">
        <color rgb="FFDEC9A2"/>
      </top>
      <bottom style="medium">
        <color rgb="FFDEC9A2"/>
      </bottom>
      <diagonal/>
    </border>
  </borders>
  <cellStyleXfs count="5">
    <xf numFmtId="0" fontId="0" fillId="0" borderId="0"/>
    <xf numFmtId="43" fontId="8" fillId="0" borderId="0" applyFont="0" applyFill="0" applyBorder="0" applyAlignment="0" applyProtection="0"/>
    <xf numFmtId="9" fontId="8" fillId="0" borderId="0" applyFont="0" applyFill="0" applyBorder="0" applyAlignment="0" applyProtection="0"/>
    <xf numFmtId="44" fontId="8" fillId="0" borderId="0" applyFont="0" applyFill="0" applyBorder="0" applyAlignment="0" applyProtection="0"/>
    <xf numFmtId="43" fontId="8" fillId="0" borderId="0" applyFont="0" applyFill="0" applyBorder="0" applyAlignment="0" applyProtection="0"/>
  </cellStyleXfs>
  <cellXfs count="247">
    <xf numFmtId="0" fontId="0" fillId="0" borderId="0" xfId="0"/>
    <xf numFmtId="0" fontId="1" fillId="2" borderId="4" xfId="0" applyFont="1" applyFill="1" applyBorder="1" applyAlignment="1">
      <alignment horizontal="center" vertical="center" wrapText="1"/>
    </xf>
    <xf numFmtId="0" fontId="0" fillId="2" borderId="5" xfId="0" applyFill="1" applyBorder="1" applyAlignment="1">
      <alignment vertical="center" wrapText="1"/>
    </xf>
    <xf numFmtId="0" fontId="1" fillId="0" borderId="5" xfId="0" applyFont="1" applyBorder="1" applyAlignment="1">
      <alignment vertical="center" wrapText="1"/>
    </xf>
    <xf numFmtId="0" fontId="1" fillId="0" borderId="4" xfId="0" applyFont="1" applyBorder="1" applyAlignment="1">
      <alignment horizontal="justify" vertical="center" wrapText="1"/>
    </xf>
    <xf numFmtId="0" fontId="1" fillId="0" borderId="5" xfId="0" applyFont="1" applyBorder="1" applyAlignment="1">
      <alignment horizontal="justify" vertical="center" wrapText="1"/>
    </xf>
    <xf numFmtId="0" fontId="2" fillId="0" borderId="3" xfId="0" applyFont="1" applyBorder="1" applyAlignment="1">
      <alignment horizontal="center" vertical="center" wrapText="1"/>
    </xf>
    <xf numFmtId="0" fontId="1" fillId="0" borderId="5" xfId="0" applyFont="1" applyBorder="1" applyAlignment="1">
      <alignment horizontal="center" vertical="center" wrapText="1"/>
    </xf>
    <xf numFmtId="4" fontId="1" fillId="0" borderId="5" xfId="0" applyNumberFormat="1" applyFont="1" applyBorder="1" applyAlignment="1">
      <alignment horizontal="center" vertical="center" wrapText="1"/>
    </xf>
    <xf numFmtId="3" fontId="1" fillId="0" borderId="5" xfId="0" applyNumberFormat="1" applyFont="1" applyBorder="1" applyAlignment="1">
      <alignment horizontal="center" vertical="center" wrapText="1"/>
    </xf>
    <xf numFmtId="0" fontId="4" fillId="0" borderId="5" xfId="0" applyFont="1" applyBorder="1" applyAlignment="1">
      <alignment horizontal="center" vertical="center" wrapText="1"/>
    </xf>
    <xf numFmtId="8" fontId="1" fillId="0" borderId="5" xfId="0" applyNumberFormat="1" applyFont="1" applyBorder="1" applyAlignment="1">
      <alignment horizontal="center" vertical="center" wrapText="1"/>
    </xf>
    <xf numFmtId="0" fontId="10" fillId="2" borderId="12" xfId="0" applyFont="1" applyFill="1" applyBorder="1" applyAlignment="1">
      <alignment horizontal="center" vertical="center" wrapText="1"/>
    </xf>
    <xf numFmtId="0" fontId="11" fillId="0" borderId="12" xfId="0" applyFont="1" applyBorder="1" applyAlignment="1">
      <alignment horizontal="center" vertical="center" wrapText="1"/>
    </xf>
    <xf numFmtId="4" fontId="11" fillId="0" borderId="12" xfId="0" applyNumberFormat="1" applyFont="1" applyBorder="1" applyAlignment="1">
      <alignment horizontal="center" vertical="center" wrapText="1"/>
    </xf>
    <xf numFmtId="4" fontId="11" fillId="3" borderId="12" xfId="0" applyNumberFormat="1" applyFont="1" applyFill="1" applyBorder="1" applyAlignment="1">
      <alignment horizontal="center" vertical="center" wrapText="1"/>
    </xf>
    <xf numFmtId="0" fontId="11" fillId="0" borderId="12" xfId="0" applyFont="1" applyBorder="1" applyAlignment="1">
      <alignment horizontal="justify" vertical="center" wrapText="1"/>
    </xf>
    <xf numFmtId="0" fontId="11" fillId="4" borderId="12" xfId="0" applyFont="1" applyFill="1" applyBorder="1" applyAlignment="1">
      <alignment horizontal="justify" vertical="center"/>
    </xf>
    <xf numFmtId="0" fontId="11" fillId="4" borderId="12" xfId="0" applyFont="1" applyFill="1" applyBorder="1" applyAlignment="1">
      <alignment horizontal="center" vertical="center" wrapText="1"/>
    </xf>
    <xf numFmtId="0" fontId="11" fillId="4" borderId="12" xfId="0" applyFont="1" applyFill="1" applyBorder="1" applyAlignment="1">
      <alignment horizontal="justify" wrapText="1"/>
    </xf>
    <xf numFmtId="3" fontId="11" fillId="0" borderId="12" xfId="0" applyNumberFormat="1" applyFont="1" applyBorder="1" applyAlignment="1">
      <alignment horizontal="center" vertical="center" wrapText="1"/>
    </xf>
    <xf numFmtId="4" fontId="11" fillId="5" borderId="12" xfId="0" applyNumberFormat="1" applyFont="1" applyFill="1" applyBorder="1" applyAlignment="1">
      <alignment horizontal="center" vertical="center" wrapText="1"/>
    </xf>
    <xf numFmtId="0" fontId="11" fillId="5" borderId="12" xfId="0" applyFont="1" applyFill="1" applyBorder="1" applyAlignment="1">
      <alignment horizontal="center" vertical="center" wrapText="1"/>
    </xf>
    <xf numFmtId="0" fontId="11" fillId="5" borderId="12" xfId="0" applyFont="1" applyFill="1" applyBorder="1" applyAlignment="1">
      <alignment horizontal="justify" vertical="center" wrapText="1"/>
    </xf>
    <xf numFmtId="0" fontId="11" fillId="5" borderId="12" xfId="0" applyFont="1" applyFill="1" applyBorder="1" applyAlignment="1">
      <alignment horizontal="justify" vertical="center"/>
    </xf>
    <xf numFmtId="0" fontId="12" fillId="5" borderId="0" xfId="0" applyFont="1" applyFill="1" applyAlignment="1">
      <alignment horizontal="center" vertical="center" wrapText="1"/>
    </xf>
    <xf numFmtId="0" fontId="11" fillId="0" borderId="12" xfId="0" applyFont="1" applyBorder="1" applyAlignment="1">
      <alignment horizontal="justify" vertical="center"/>
    </xf>
    <xf numFmtId="0" fontId="11" fillId="0" borderId="12" xfId="0" applyFont="1" applyBorder="1" applyAlignment="1">
      <alignment vertical="center" wrapText="1"/>
    </xf>
    <xf numFmtId="4" fontId="0" fillId="0" borderId="0" xfId="0" applyNumberFormat="1"/>
    <xf numFmtId="0" fontId="12" fillId="0" borderId="0" xfId="0" applyFont="1" applyAlignment="1">
      <alignment wrapText="1"/>
    </xf>
    <xf numFmtId="0" fontId="12" fillId="0" borderId="0" xfId="0" applyFont="1" applyAlignment="1">
      <alignment horizontal="justify" vertical="center" wrapText="1"/>
    </xf>
    <xf numFmtId="49" fontId="13" fillId="0" borderId="0" xfId="0" applyNumberFormat="1" applyFont="1" applyAlignment="1">
      <alignment horizontal="left"/>
    </xf>
    <xf numFmtId="49" fontId="14" fillId="0" borderId="0" xfId="0" applyNumberFormat="1" applyFont="1" applyAlignment="1">
      <alignment horizontal="left"/>
    </xf>
    <xf numFmtId="0" fontId="0" fillId="0" borderId="0" xfId="0" applyAlignment="1">
      <alignment horizontal="left"/>
    </xf>
    <xf numFmtId="0" fontId="15" fillId="2" borderId="24" xfId="0" applyFont="1" applyFill="1" applyBorder="1" applyAlignment="1">
      <alignment horizontal="center" vertical="center" wrapText="1"/>
    </xf>
    <xf numFmtId="0" fontId="15" fillId="2" borderId="25" xfId="0" applyFont="1" applyFill="1" applyBorder="1" applyAlignment="1">
      <alignment horizontal="center" vertical="center" wrapText="1"/>
    </xf>
    <xf numFmtId="0" fontId="15" fillId="2" borderId="26" xfId="0" applyFont="1" applyFill="1" applyBorder="1" applyAlignment="1">
      <alignment horizontal="center" vertical="center" wrapText="1"/>
    </xf>
    <xf numFmtId="0" fontId="15" fillId="2" borderId="21" xfId="0" applyFont="1" applyFill="1" applyBorder="1" applyAlignment="1">
      <alignment horizontal="center" vertical="center" wrapText="1"/>
    </xf>
    <xf numFmtId="0" fontId="15" fillId="2" borderId="27" xfId="0" applyFont="1" applyFill="1" applyBorder="1" applyAlignment="1">
      <alignment horizontal="center" vertical="center" wrapText="1"/>
    </xf>
    <xf numFmtId="0" fontId="15" fillId="2" borderId="3" xfId="0" applyFont="1" applyFill="1" applyBorder="1" applyAlignment="1">
      <alignment horizontal="center" vertical="center" wrapText="1"/>
    </xf>
    <xf numFmtId="0" fontId="19" fillId="0" borderId="13" xfId="0" applyFont="1" applyBorder="1" applyAlignment="1">
      <alignment horizontal="center" vertical="center"/>
    </xf>
    <xf numFmtId="0" fontId="19" fillId="0" borderId="28" xfId="0" applyFont="1" applyBorder="1" applyAlignment="1">
      <alignment horizontal="left" vertical="center"/>
    </xf>
    <xf numFmtId="0" fontId="19" fillId="0" borderId="29" xfId="0" applyFont="1" applyBorder="1" applyAlignment="1">
      <alignment horizontal="center" vertical="center"/>
    </xf>
    <xf numFmtId="0" fontId="19" fillId="0" borderId="30" xfId="0" applyFont="1" applyBorder="1" applyAlignment="1">
      <alignment horizontal="center" vertical="center"/>
    </xf>
    <xf numFmtId="43" fontId="19" fillId="0" borderId="31" xfId="1" applyFont="1" applyBorder="1" applyAlignment="1">
      <alignment horizontal="center" vertical="center" wrapText="1"/>
    </xf>
    <xf numFmtId="43" fontId="19" fillId="0" borderId="32" xfId="1" applyFont="1" applyBorder="1" applyAlignment="1">
      <alignment horizontal="center" vertical="center"/>
    </xf>
    <xf numFmtId="43" fontId="19" fillId="0" borderId="33" xfId="1" applyFont="1" applyBorder="1" applyAlignment="1">
      <alignment horizontal="center" vertical="center"/>
    </xf>
    <xf numFmtId="43" fontId="19" fillId="0" borderId="31" xfId="1" applyFont="1" applyBorder="1" applyAlignment="1">
      <alignment horizontal="center" vertical="center"/>
    </xf>
    <xf numFmtId="43" fontId="0" fillId="0" borderId="0" xfId="0" applyNumberFormat="1"/>
    <xf numFmtId="0" fontId="19" fillId="0" borderId="34" xfId="0" applyFont="1" applyBorder="1" applyAlignment="1">
      <alignment horizontal="center" vertical="center"/>
    </xf>
    <xf numFmtId="0" fontId="19" fillId="0" borderId="12" xfId="0" applyFont="1" applyBorder="1" applyAlignment="1">
      <alignment horizontal="left" vertical="center"/>
    </xf>
    <xf numFmtId="0" fontId="19" fillId="0" borderId="35" xfId="0" applyFont="1" applyBorder="1" applyAlignment="1">
      <alignment horizontal="center" vertical="center"/>
    </xf>
    <xf numFmtId="43" fontId="19" fillId="0" borderId="34" xfId="0" applyNumberFormat="1" applyFont="1" applyBorder="1" applyAlignment="1">
      <alignment horizontal="center" vertical="center" wrapText="1"/>
    </xf>
    <xf numFmtId="43" fontId="19" fillId="0" borderId="12" xfId="0" applyNumberFormat="1" applyFont="1" applyBorder="1" applyAlignment="1">
      <alignment horizontal="center" vertical="center"/>
    </xf>
    <xf numFmtId="43" fontId="19" fillId="0" borderId="36" xfId="0" applyNumberFormat="1" applyFont="1" applyBorder="1" applyAlignment="1">
      <alignment horizontal="center" vertical="center"/>
    </xf>
    <xf numFmtId="43" fontId="19" fillId="0" borderId="36" xfId="1" applyFont="1" applyBorder="1" applyAlignment="1">
      <alignment horizontal="center" vertical="center"/>
    </xf>
    <xf numFmtId="0" fontId="20" fillId="0" borderId="0" xfId="0" applyFont="1"/>
    <xf numFmtId="43" fontId="19" fillId="0" borderId="34" xfId="0" applyNumberFormat="1" applyFont="1" applyBorder="1" applyAlignment="1">
      <alignment horizontal="center" vertical="center"/>
    </xf>
    <xf numFmtId="43" fontId="19" fillId="0" borderId="34" xfId="1" applyFont="1" applyBorder="1" applyAlignment="1">
      <alignment horizontal="center" vertical="center" wrapText="1"/>
    </xf>
    <xf numFmtId="43" fontId="19" fillId="0" borderId="12" xfId="1" applyFont="1" applyBorder="1" applyAlignment="1">
      <alignment horizontal="center" vertical="center"/>
    </xf>
    <xf numFmtId="43" fontId="19" fillId="0" borderId="34" xfId="1" applyFont="1" applyBorder="1" applyAlignment="1">
      <alignment horizontal="center" vertical="center"/>
    </xf>
    <xf numFmtId="164" fontId="19" fillId="0" borderId="36" xfId="1" applyNumberFormat="1" applyFont="1" applyBorder="1" applyAlignment="1">
      <alignment horizontal="right" vertical="center"/>
    </xf>
    <xf numFmtId="0" fontId="19" fillId="0" borderId="37" xfId="0" applyFont="1" applyBorder="1" applyAlignment="1">
      <alignment horizontal="center" vertical="center"/>
    </xf>
    <xf numFmtId="0" fontId="19" fillId="0" borderId="38" xfId="0" applyFont="1" applyBorder="1" applyAlignment="1">
      <alignment vertical="center"/>
    </xf>
    <xf numFmtId="43" fontId="19" fillId="6" borderId="34" xfId="0" applyNumberFormat="1" applyFont="1" applyFill="1" applyBorder="1" applyAlignment="1">
      <alignment horizontal="center" vertical="center"/>
    </xf>
    <xf numFmtId="43" fontId="19" fillId="6" borderId="12" xfId="0" applyNumberFormat="1" applyFont="1" applyFill="1" applyBorder="1" applyAlignment="1">
      <alignment horizontal="center" vertical="center"/>
    </xf>
    <xf numFmtId="43" fontId="19" fillId="0" borderId="34" xfId="1" applyFont="1" applyFill="1" applyBorder="1" applyAlignment="1">
      <alignment horizontal="center" vertical="center"/>
    </xf>
    <xf numFmtId="43" fontId="19" fillId="0" borderId="12" xfId="1" applyFont="1" applyFill="1" applyBorder="1" applyAlignment="1">
      <alignment horizontal="center" vertical="center"/>
    </xf>
    <xf numFmtId="43" fontId="19" fillId="7" borderId="34" xfId="1" applyFont="1" applyFill="1" applyBorder="1" applyAlignment="1">
      <alignment horizontal="center" vertical="center"/>
    </xf>
    <xf numFmtId="43" fontId="19" fillId="7" borderId="12" xfId="1" applyFont="1" applyFill="1" applyBorder="1" applyAlignment="1">
      <alignment horizontal="center" vertical="center"/>
    </xf>
    <xf numFmtId="0" fontId="21" fillId="0" borderId="42" xfId="0" applyFont="1" applyBorder="1" applyAlignment="1">
      <alignment horizontal="center"/>
    </xf>
    <xf numFmtId="4" fontId="22" fillId="0" borderId="24" xfId="0" applyNumberFormat="1" applyFont="1" applyBorder="1" applyAlignment="1">
      <alignment horizontal="center"/>
    </xf>
    <xf numFmtId="4" fontId="22" fillId="0" borderId="25" xfId="0" applyNumberFormat="1" applyFont="1" applyBorder="1" applyAlignment="1">
      <alignment horizontal="center"/>
    </xf>
    <xf numFmtId="4" fontId="22" fillId="0" borderId="26" xfId="0" applyNumberFormat="1" applyFont="1" applyBorder="1" applyAlignment="1">
      <alignment horizontal="center"/>
    </xf>
    <xf numFmtId="0" fontId="21" fillId="0" borderId="0" xfId="0" applyFont="1" applyAlignment="1">
      <alignment horizontal="center"/>
    </xf>
    <xf numFmtId="43" fontId="21" fillId="0" borderId="0" xfId="1" applyFont="1" applyBorder="1" applyAlignment="1">
      <alignment horizontal="center"/>
    </xf>
    <xf numFmtId="43" fontId="21" fillId="0" borderId="0" xfId="1" applyFont="1" applyAlignment="1">
      <alignment horizontal="center"/>
    </xf>
    <xf numFmtId="0" fontId="19" fillId="0" borderId="0" xfId="0" applyFont="1" applyAlignment="1">
      <alignment horizontal="left" vertical="center"/>
    </xf>
    <xf numFmtId="0" fontId="0" fillId="6" borderId="44" xfId="0" applyFill="1" applyBorder="1"/>
    <xf numFmtId="0" fontId="0" fillId="7" borderId="0" xfId="0" applyFill="1"/>
    <xf numFmtId="0" fontId="24" fillId="0" borderId="0" xfId="0" applyFont="1"/>
    <xf numFmtId="0" fontId="27" fillId="0" borderId="0" xfId="0" applyFont="1"/>
    <xf numFmtId="0" fontId="28" fillId="8" borderId="47" xfId="0" applyFont="1" applyFill="1" applyBorder="1" applyAlignment="1">
      <alignment horizontal="center" vertical="center" wrapText="1" readingOrder="1"/>
    </xf>
    <xf numFmtId="0" fontId="28" fillId="8" borderId="48" xfId="0" applyFont="1" applyFill="1" applyBorder="1" applyAlignment="1">
      <alignment horizontal="center" vertical="center" wrapText="1" readingOrder="1"/>
    </xf>
    <xf numFmtId="0" fontId="28" fillId="8" borderId="49" xfId="0" applyFont="1" applyFill="1" applyBorder="1" applyAlignment="1">
      <alignment horizontal="center" vertical="center" wrapText="1" readingOrder="1"/>
    </xf>
    <xf numFmtId="0" fontId="30" fillId="0" borderId="49" xfId="0" applyFont="1" applyBorder="1" applyAlignment="1">
      <alignment horizontal="center" vertical="center" wrapText="1" readingOrder="1"/>
    </xf>
    <xf numFmtId="0" fontId="30" fillId="0" borderId="49" xfId="0" applyFont="1" applyBorder="1" applyAlignment="1">
      <alignment horizontal="left" vertical="center" wrapText="1" readingOrder="1"/>
    </xf>
    <xf numFmtId="0" fontId="31" fillId="0" borderId="50" xfId="0" applyFont="1" applyBorder="1" applyAlignment="1">
      <alignment horizontal="left" vertical="center" wrapText="1" readingOrder="1"/>
    </xf>
    <xf numFmtId="4" fontId="30" fillId="0" borderId="49" xfId="0" applyNumberFormat="1" applyFont="1" applyBorder="1" applyAlignment="1">
      <alignment horizontal="center" vertical="center" wrapText="1" readingOrder="1"/>
    </xf>
    <xf numFmtId="166" fontId="30" fillId="0" borderId="49" xfId="0" applyNumberFormat="1" applyFont="1" applyBorder="1" applyAlignment="1">
      <alignment horizontal="center" vertical="center" wrapText="1" readingOrder="1"/>
    </xf>
    <xf numFmtId="43" fontId="32" fillId="0" borderId="50" xfId="1" applyFont="1" applyBorder="1" applyAlignment="1">
      <alignment horizontal="left" vertical="center" wrapText="1"/>
    </xf>
    <xf numFmtId="0" fontId="32" fillId="0" borderId="50" xfId="1" applyNumberFormat="1" applyFont="1" applyBorder="1" applyAlignment="1">
      <alignment horizontal="left" vertical="center" wrapText="1"/>
    </xf>
    <xf numFmtId="0" fontId="32" fillId="0" borderId="50" xfId="1" applyNumberFormat="1" applyFont="1" applyFill="1" applyBorder="1" applyAlignment="1">
      <alignment horizontal="left" vertical="center" wrapText="1"/>
    </xf>
    <xf numFmtId="8" fontId="32" fillId="0" borderId="50" xfId="0" applyNumberFormat="1" applyFont="1" applyBorder="1" applyAlignment="1">
      <alignment horizontal="justify" vertical="center" wrapText="1" readingOrder="1"/>
    </xf>
    <xf numFmtId="0" fontId="30" fillId="0" borderId="0" xfId="0" applyFont="1" applyAlignment="1">
      <alignment horizontal="center" vertical="center" wrapText="1" readingOrder="1"/>
    </xf>
    <xf numFmtId="7" fontId="30" fillId="0" borderId="49" xfId="3" applyNumberFormat="1" applyFont="1" applyBorder="1" applyAlignment="1">
      <alignment horizontal="center" vertical="center" wrapText="1" readingOrder="1"/>
    </xf>
    <xf numFmtId="0" fontId="31" fillId="0" borderId="50" xfId="0" applyFont="1" applyBorder="1" applyAlignment="1">
      <alignment horizontal="center" vertical="center" wrapText="1" readingOrder="1"/>
    </xf>
    <xf numFmtId="0" fontId="31" fillId="4" borderId="50" xfId="0" applyFont="1" applyFill="1" applyBorder="1" applyAlignment="1">
      <alignment horizontal="center" vertical="center" wrapText="1" readingOrder="1"/>
    </xf>
    <xf numFmtId="4" fontId="31" fillId="0" borderId="50" xfId="0" applyNumberFormat="1" applyFont="1" applyBorder="1" applyAlignment="1">
      <alignment horizontal="center" vertical="center" wrapText="1" readingOrder="1"/>
    </xf>
    <xf numFmtId="8" fontId="32" fillId="0" borderId="50" xfId="1" applyNumberFormat="1" applyFont="1" applyBorder="1" applyAlignment="1">
      <alignment horizontal="center" vertical="center" readingOrder="1"/>
    </xf>
    <xf numFmtId="43" fontId="27" fillId="0" borderId="0" xfId="1" applyFont="1"/>
    <xf numFmtId="0" fontId="24" fillId="4" borderId="0" xfId="0" applyFont="1" applyFill="1"/>
    <xf numFmtId="0" fontId="31" fillId="4" borderId="50" xfId="0" applyFont="1" applyFill="1" applyBorder="1" applyAlignment="1">
      <alignment horizontal="left" vertical="center" wrapText="1" readingOrder="1"/>
    </xf>
    <xf numFmtId="4" fontId="31" fillId="4" borderId="50" xfId="0" applyNumberFormat="1" applyFont="1" applyFill="1" applyBorder="1" applyAlignment="1">
      <alignment horizontal="center" vertical="center" wrapText="1" readingOrder="1"/>
    </xf>
    <xf numFmtId="8" fontId="32" fillId="4" borderId="50" xfId="1" applyNumberFormat="1" applyFont="1" applyFill="1" applyBorder="1" applyAlignment="1">
      <alignment horizontal="center" vertical="center" readingOrder="1"/>
    </xf>
    <xf numFmtId="43" fontId="32" fillId="4" borderId="50" xfId="1" applyFont="1" applyFill="1" applyBorder="1" applyAlignment="1">
      <alignment horizontal="left" vertical="center" wrapText="1"/>
    </xf>
    <xf numFmtId="0" fontId="32" fillId="4" borderId="50" xfId="1" applyNumberFormat="1" applyFont="1" applyFill="1" applyBorder="1" applyAlignment="1">
      <alignment horizontal="left" vertical="center" wrapText="1"/>
    </xf>
    <xf numFmtId="0" fontId="32" fillId="4" borderId="50" xfId="1" applyNumberFormat="1" applyFont="1" applyFill="1" applyBorder="1" applyAlignment="1">
      <alignment horizontal="center" vertical="center" wrapText="1"/>
    </xf>
    <xf numFmtId="8" fontId="32" fillId="4" borderId="50" xfId="0" applyNumberFormat="1" applyFont="1" applyFill="1" applyBorder="1" applyAlignment="1">
      <alignment horizontal="justify" vertical="center" wrapText="1" readingOrder="1"/>
    </xf>
    <xf numFmtId="43" fontId="27" fillId="4" borderId="0" xfId="1" applyFont="1" applyFill="1"/>
    <xf numFmtId="0" fontId="27" fillId="4" borderId="0" xfId="0" applyFont="1" applyFill="1"/>
    <xf numFmtId="3" fontId="31" fillId="0" borderId="50" xfId="0" applyNumberFormat="1" applyFont="1" applyBorder="1" applyAlignment="1">
      <alignment horizontal="center" vertical="center" wrapText="1" readingOrder="1"/>
    </xf>
    <xf numFmtId="8" fontId="32" fillId="0" borderId="50" xfId="1" applyNumberFormat="1" applyFont="1" applyBorder="1" applyAlignment="1">
      <alignment horizontal="center" vertical="center"/>
    </xf>
    <xf numFmtId="0" fontId="32" fillId="0" borderId="50" xfId="1" applyNumberFormat="1" applyFont="1" applyBorder="1" applyAlignment="1">
      <alignment horizontal="center" vertical="center" wrapText="1"/>
    </xf>
    <xf numFmtId="0" fontId="32" fillId="0" borderId="50" xfId="1" applyNumberFormat="1" applyFont="1" applyFill="1" applyBorder="1" applyAlignment="1">
      <alignment horizontal="center" vertical="center" wrapText="1"/>
    </xf>
    <xf numFmtId="43" fontId="32" fillId="0" borderId="50" xfId="1" applyFont="1" applyBorder="1" applyAlignment="1">
      <alignment horizontal="left" vertical="center"/>
    </xf>
    <xf numFmtId="8" fontId="32" fillId="4" borderId="50" xfId="1" applyNumberFormat="1" applyFont="1" applyFill="1" applyBorder="1" applyAlignment="1">
      <alignment horizontal="center" vertical="center"/>
    </xf>
    <xf numFmtId="0" fontId="32" fillId="0" borderId="50" xfId="0" applyFont="1" applyBorder="1" applyAlignment="1">
      <alignment horizontal="left" vertical="center" wrapText="1" readingOrder="1"/>
    </xf>
    <xf numFmtId="4" fontId="31" fillId="4" borderId="50" xfId="0" applyNumberFormat="1" applyFont="1" applyFill="1" applyBorder="1" applyAlignment="1">
      <alignment horizontal="left" vertical="center" wrapText="1" readingOrder="1"/>
    </xf>
    <xf numFmtId="43" fontId="32" fillId="4" borderId="50" xfId="1" applyFont="1" applyFill="1" applyBorder="1" applyAlignment="1">
      <alignment horizontal="left" vertical="center"/>
    </xf>
    <xf numFmtId="0" fontId="32" fillId="0" borderId="50" xfId="0" applyFont="1" applyBorder="1" applyAlignment="1">
      <alignment horizontal="center" vertical="center" wrapText="1" readingOrder="1"/>
    </xf>
    <xf numFmtId="0" fontId="31" fillId="0" borderId="0" xfId="0" applyFont="1" applyAlignment="1">
      <alignment horizontal="justify" vertical="center" wrapText="1"/>
    </xf>
    <xf numFmtId="0" fontId="32" fillId="0" borderId="50" xfId="1" applyNumberFormat="1" applyFont="1" applyFill="1" applyBorder="1" applyAlignment="1">
      <alignment horizontal="justify" vertical="center" wrapText="1"/>
    </xf>
    <xf numFmtId="43" fontId="27" fillId="0" borderId="0" xfId="0" applyNumberFormat="1" applyFont="1"/>
    <xf numFmtId="165" fontId="27" fillId="0" borderId="0" xfId="2" applyNumberFormat="1" applyFont="1"/>
    <xf numFmtId="0" fontId="31" fillId="0" borderId="0" xfId="0" applyFont="1" applyAlignment="1">
      <alignment vertical="center"/>
    </xf>
    <xf numFmtId="0" fontId="31" fillId="0" borderId="0" xfId="0" applyFont="1" applyAlignment="1">
      <alignment horizontal="justify" vertical="center"/>
    </xf>
    <xf numFmtId="0" fontId="32" fillId="4" borderId="50" xfId="0" applyFont="1" applyFill="1" applyBorder="1" applyAlignment="1">
      <alignment horizontal="left" vertical="center" wrapText="1" readingOrder="1"/>
    </xf>
    <xf numFmtId="0" fontId="37" fillId="0" borderId="50" xfId="1" applyNumberFormat="1" applyFont="1" applyFill="1" applyBorder="1" applyAlignment="1">
      <alignment horizontal="left" vertical="center" wrapText="1"/>
    </xf>
    <xf numFmtId="0" fontId="30" fillId="0" borderId="0" xfId="0" applyFont="1" applyAlignment="1">
      <alignment horizontal="left" vertical="center" wrapText="1" readingOrder="1"/>
    </xf>
    <xf numFmtId="0" fontId="34" fillId="0" borderId="49" xfId="0" applyFont="1" applyBorder="1" applyAlignment="1">
      <alignment horizontal="center" vertical="center" wrapText="1" readingOrder="1"/>
    </xf>
    <xf numFmtId="0" fontId="40" fillId="8" borderId="47" xfId="0" applyFont="1" applyFill="1" applyBorder="1" applyAlignment="1">
      <alignment horizontal="center" vertical="center" wrapText="1" readingOrder="1"/>
    </xf>
    <xf numFmtId="0" fontId="40" fillId="8" borderId="48" xfId="0" applyFont="1" applyFill="1" applyBorder="1" applyAlignment="1">
      <alignment horizontal="center" vertical="center" wrapText="1" readingOrder="1"/>
    </xf>
    <xf numFmtId="0" fontId="42" fillId="0" borderId="49" xfId="0" applyFont="1" applyBorder="1" applyAlignment="1">
      <alignment horizontal="center" vertical="center" wrapText="1" readingOrder="1"/>
    </xf>
    <xf numFmtId="0" fontId="43" fillId="0" borderId="49" xfId="0" applyFont="1" applyBorder="1" applyAlignment="1">
      <alignment horizontal="left" vertical="center" wrapText="1" readingOrder="1"/>
    </xf>
    <xf numFmtId="0" fontId="43" fillId="0" borderId="49" xfId="0" applyFont="1" applyBorder="1" applyAlignment="1">
      <alignment horizontal="center" vertical="center" wrapText="1" readingOrder="1"/>
    </xf>
    <xf numFmtId="0" fontId="44" fillId="0" borderId="50" xfId="0" applyFont="1" applyBorder="1" applyAlignment="1">
      <alignment horizontal="left" vertical="center" wrapText="1" readingOrder="1"/>
    </xf>
    <xf numFmtId="8" fontId="25" fillId="0" borderId="50" xfId="0" applyNumberFormat="1" applyFont="1" applyBorder="1" applyAlignment="1">
      <alignment horizontal="justify" vertical="center" wrapText="1" readingOrder="1"/>
    </xf>
    <xf numFmtId="0" fontId="44" fillId="4" borderId="50" xfId="0" applyFont="1" applyFill="1" applyBorder="1" applyAlignment="1">
      <alignment horizontal="left" vertical="center" wrapText="1" readingOrder="1"/>
    </xf>
    <xf numFmtId="0" fontId="45" fillId="4" borderId="50" xfId="0" applyFont="1" applyFill="1" applyBorder="1" applyAlignment="1">
      <alignment horizontal="center" vertical="center" wrapText="1" readingOrder="1"/>
    </xf>
    <xf numFmtId="8" fontId="25" fillId="4" borderId="50" xfId="0" applyNumberFormat="1" applyFont="1" applyFill="1" applyBorder="1" applyAlignment="1">
      <alignment horizontal="justify" vertical="center" wrapText="1" readingOrder="1"/>
    </xf>
    <xf numFmtId="0" fontId="44" fillId="4" borderId="50" xfId="0" applyFont="1" applyFill="1" applyBorder="1" applyAlignment="1">
      <alignment horizontal="center" vertical="center" wrapText="1" readingOrder="1"/>
    </xf>
    <xf numFmtId="0" fontId="42" fillId="0" borderId="50" xfId="0" applyFont="1" applyBorder="1" applyAlignment="1">
      <alignment horizontal="center" vertical="center" wrapText="1" readingOrder="1"/>
    </xf>
    <xf numFmtId="0" fontId="43" fillId="0" borderId="50" xfId="0" applyFont="1" applyBorder="1" applyAlignment="1">
      <alignment horizontal="center" vertical="center" wrapText="1" readingOrder="1"/>
    </xf>
    <xf numFmtId="0" fontId="44" fillId="0" borderId="50" xfId="0" applyFont="1" applyBorder="1" applyAlignment="1">
      <alignment horizontal="center" vertical="center" wrapText="1" readingOrder="1"/>
    </xf>
    <xf numFmtId="8" fontId="46" fillId="4" borderId="50" xfId="0" applyNumberFormat="1" applyFont="1" applyFill="1" applyBorder="1" applyAlignment="1">
      <alignment horizontal="justify" vertical="center" wrapText="1" readingOrder="1"/>
    </xf>
    <xf numFmtId="0" fontId="0" fillId="0" borderId="0" xfId="0" applyAlignment="1">
      <alignment horizontal="center"/>
    </xf>
    <xf numFmtId="0" fontId="33" fillId="4" borderId="50" xfId="0" applyFont="1" applyFill="1" applyBorder="1" applyAlignment="1">
      <alignment horizontal="center" vertical="center" wrapText="1" readingOrder="1"/>
    </xf>
    <xf numFmtId="0" fontId="33" fillId="0" borderId="50" xfId="0" applyFont="1" applyBorder="1" applyAlignment="1">
      <alignment horizontal="center" vertical="center" wrapText="1" readingOrder="1"/>
    </xf>
    <xf numFmtId="8" fontId="32" fillId="9" borderId="50" xfId="0" applyNumberFormat="1" applyFont="1" applyFill="1" applyBorder="1" applyAlignment="1">
      <alignment horizontal="justify" vertical="center" wrapText="1" readingOrder="1"/>
    </xf>
    <xf numFmtId="10" fontId="25" fillId="10" borderId="50" xfId="4" applyNumberFormat="1" applyFont="1" applyFill="1" applyBorder="1" applyAlignment="1">
      <alignment horizontal="center" vertical="center" wrapText="1"/>
    </xf>
    <xf numFmtId="0" fontId="44" fillId="10" borderId="50" xfId="0" applyFont="1" applyFill="1" applyBorder="1" applyAlignment="1">
      <alignment horizontal="center" vertical="center" wrapText="1" readingOrder="1"/>
    </xf>
    <xf numFmtId="0" fontId="44" fillId="10" borderId="50" xfId="0" applyFont="1" applyFill="1" applyBorder="1" applyAlignment="1">
      <alignment horizontal="left" vertical="center" wrapText="1" readingOrder="1"/>
    </xf>
    <xf numFmtId="0" fontId="33" fillId="0" borderId="49" xfId="0" applyFont="1" applyBorder="1" applyAlignment="1">
      <alignment horizontal="center" vertical="center" wrapText="1" readingOrder="1"/>
    </xf>
    <xf numFmtId="0" fontId="34" fillId="0" borderId="50" xfId="0" applyFont="1" applyBorder="1" applyAlignment="1">
      <alignment horizontal="center" vertical="center" wrapText="1" readingOrder="1"/>
    </xf>
    <xf numFmtId="0" fontId="33" fillId="4" borderId="49" xfId="0" applyFont="1" applyFill="1" applyBorder="1" applyAlignment="1">
      <alignment horizontal="center" vertical="center" wrapText="1" readingOrder="1"/>
    </xf>
    <xf numFmtId="0" fontId="31" fillId="0" borderId="49" xfId="0" applyFont="1" applyBorder="1" applyAlignment="1">
      <alignment horizontal="left" vertical="center" wrapText="1" readingOrder="1"/>
    </xf>
    <xf numFmtId="0" fontId="34" fillId="0" borderId="50" xfId="0" applyFont="1" applyBorder="1" applyAlignment="1">
      <alignment horizontal="center" vertical="center"/>
    </xf>
    <xf numFmtId="0" fontId="31" fillId="4" borderId="0" xfId="0" applyFont="1" applyFill="1" applyAlignment="1">
      <alignment horizontal="left" vertical="center" wrapText="1" readingOrder="1"/>
    </xf>
    <xf numFmtId="0" fontId="30" fillId="0" borderId="50" xfId="0" applyFont="1" applyBorder="1" applyAlignment="1">
      <alignment horizontal="center" vertical="center" wrapText="1" readingOrder="1"/>
    </xf>
    <xf numFmtId="0" fontId="31" fillId="0" borderId="0" xfId="0" applyFont="1" applyAlignment="1">
      <alignment horizontal="center" vertical="center" wrapText="1" readingOrder="1"/>
    </xf>
    <xf numFmtId="0" fontId="31" fillId="4" borderId="49" xfId="0" applyFont="1" applyFill="1" applyBorder="1" applyAlignment="1">
      <alignment horizontal="left" vertical="center" wrapText="1" readingOrder="1"/>
    </xf>
    <xf numFmtId="0" fontId="30" fillId="0" borderId="50" xfId="0" applyFont="1" applyBorder="1" applyAlignment="1">
      <alignment horizontal="justify" vertical="center" wrapText="1"/>
    </xf>
    <xf numFmtId="4" fontId="31" fillId="0" borderId="49" xfId="0" applyNumberFormat="1" applyFont="1" applyBorder="1" applyAlignment="1">
      <alignment horizontal="center" vertical="center" wrapText="1" readingOrder="1"/>
    </xf>
    <xf numFmtId="4" fontId="30" fillId="0" borderId="50" xfId="0" applyNumberFormat="1" applyFont="1" applyBorder="1" applyAlignment="1">
      <alignment horizontal="center" vertical="center" wrapText="1" readingOrder="1"/>
    </xf>
    <xf numFmtId="8" fontId="32" fillId="0" borderId="49" xfId="1" applyNumberFormat="1" applyFont="1" applyBorder="1" applyAlignment="1">
      <alignment horizontal="center" vertical="center"/>
    </xf>
    <xf numFmtId="166" fontId="30" fillId="0" borderId="50" xfId="0" applyNumberFormat="1" applyFont="1" applyBorder="1" applyAlignment="1">
      <alignment horizontal="center" vertical="center" wrapText="1" readingOrder="1"/>
    </xf>
    <xf numFmtId="0" fontId="25" fillId="0" borderId="50" xfId="4" applyNumberFormat="1" applyFont="1" applyFill="1" applyBorder="1" applyAlignment="1">
      <alignment horizontal="justify" vertical="center" wrapText="1"/>
    </xf>
    <xf numFmtId="0" fontId="25" fillId="0" borderId="50" xfId="4" applyNumberFormat="1" applyFont="1" applyFill="1" applyBorder="1" applyAlignment="1">
      <alignment horizontal="left" vertical="center" wrapText="1"/>
    </xf>
    <xf numFmtId="0" fontId="41" fillId="8" borderId="47" xfId="0" applyFont="1" applyFill="1" applyBorder="1" applyAlignment="1">
      <alignment horizontal="center" vertical="center" wrapText="1" readingOrder="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8"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3" fontId="1" fillId="0" borderId="7" xfId="0" applyNumberFormat="1" applyFont="1" applyBorder="1" applyAlignment="1">
      <alignment horizontal="center" vertical="center" wrapText="1"/>
    </xf>
    <xf numFmtId="3" fontId="1" fillId="0" borderId="2" xfId="0" applyNumberFormat="1" applyFont="1" applyBorder="1" applyAlignment="1">
      <alignment horizontal="center" vertical="center" wrapText="1"/>
    </xf>
    <xf numFmtId="3" fontId="1" fillId="0" borderId="3"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2" xfId="0" applyFont="1" applyBorder="1" applyAlignment="1">
      <alignment vertical="center" wrapText="1"/>
    </xf>
    <xf numFmtId="0" fontId="1" fillId="0" borderId="6" xfId="0" applyFont="1" applyBorder="1" applyAlignment="1">
      <alignment vertical="center" wrapText="1"/>
    </xf>
    <xf numFmtId="0" fontId="1" fillId="0" borderId="3" xfId="0" applyFont="1" applyBorder="1" applyAlignment="1">
      <alignment vertical="center" wrapText="1"/>
    </xf>
    <xf numFmtId="0" fontId="6" fillId="0" borderId="8" xfId="0" applyFont="1" applyBorder="1" applyAlignment="1">
      <alignment horizontal="center" vertical="center" wrapText="1"/>
    </xf>
    <xf numFmtId="4" fontId="1" fillId="0" borderId="1"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1" fillId="0" borderId="7" xfId="0" applyFont="1" applyBorder="1" applyAlignment="1">
      <alignment vertical="center" wrapText="1"/>
    </xf>
    <xf numFmtId="0" fontId="2" fillId="0" borderId="6" xfId="0" applyFont="1" applyBorder="1" applyAlignment="1">
      <alignment horizontal="center"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9" fillId="0" borderId="45" xfId="0" applyFont="1" applyBorder="1" applyAlignment="1">
      <alignment horizontal="left" vertical="center" wrapText="1"/>
    </xf>
    <xf numFmtId="0" fontId="19" fillId="0" borderId="0" xfId="0" applyFont="1" applyAlignment="1">
      <alignment horizontal="left" vertical="center" wrapText="1"/>
    </xf>
    <xf numFmtId="0" fontId="19" fillId="0" borderId="37" xfId="0" applyFont="1" applyBorder="1" applyAlignment="1">
      <alignment horizontal="center" vertical="center"/>
    </xf>
    <xf numFmtId="0" fontId="19" fillId="0" borderId="31" xfId="0" applyFont="1" applyBorder="1" applyAlignment="1">
      <alignment horizontal="center" vertical="center"/>
    </xf>
    <xf numFmtId="0" fontId="19" fillId="0" borderId="38" xfId="0" applyFont="1" applyBorder="1" applyAlignment="1">
      <alignment horizontal="left" vertical="center"/>
    </xf>
    <xf numFmtId="0" fontId="19" fillId="0" borderId="32" xfId="0" applyFont="1" applyBorder="1" applyAlignment="1">
      <alignment horizontal="left" vertical="center"/>
    </xf>
    <xf numFmtId="0" fontId="21" fillId="0" borderId="41" xfId="0" applyFont="1" applyBorder="1" applyAlignment="1">
      <alignment horizontal="center"/>
    </xf>
    <xf numFmtId="0" fontId="21" fillId="0" borderId="42" xfId="0" applyFont="1" applyBorder="1" applyAlignment="1">
      <alignment horizontal="center"/>
    </xf>
    <xf numFmtId="0" fontId="21" fillId="0" borderId="43" xfId="0" applyFont="1" applyBorder="1" applyAlignment="1">
      <alignment horizontal="center"/>
    </xf>
    <xf numFmtId="0" fontId="19" fillId="0" borderId="39" xfId="0" applyFont="1" applyBorder="1" applyAlignment="1">
      <alignment horizontal="center" vertical="center"/>
    </xf>
    <xf numFmtId="0" fontId="19" fillId="0" borderId="40" xfId="0" applyFont="1" applyBorder="1" applyAlignment="1">
      <alignment horizontal="left" vertical="center"/>
    </xf>
    <xf numFmtId="0" fontId="15" fillId="2" borderId="15" xfId="0" applyFont="1" applyFill="1" applyBorder="1" applyAlignment="1">
      <alignment horizontal="center" vertical="center" wrapText="1"/>
    </xf>
    <xf numFmtId="0" fontId="15" fillId="2" borderId="16" xfId="0" applyFont="1" applyFill="1" applyBorder="1" applyAlignment="1">
      <alignment horizontal="center" vertical="center" wrapText="1"/>
    </xf>
    <xf numFmtId="0" fontId="15" fillId="2" borderId="17"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5" fillId="2" borderId="19" xfId="0" applyFont="1" applyFill="1" applyBorder="1" applyAlignment="1">
      <alignment horizontal="center" vertical="center" wrapText="1"/>
    </xf>
    <xf numFmtId="0" fontId="15" fillId="2" borderId="20" xfId="0"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3" xfId="0" applyFont="1" applyFill="1" applyBorder="1" applyAlignment="1">
      <alignment horizontal="center" vertical="center" wrapText="1"/>
    </xf>
    <xf numFmtId="49" fontId="13" fillId="0" borderId="0" xfId="0" applyNumberFormat="1" applyFont="1" applyAlignment="1">
      <alignment horizontal="center"/>
    </xf>
    <xf numFmtId="0" fontId="15" fillId="2" borderId="13" xfId="0" applyFont="1" applyFill="1" applyBorder="1" applyAlignment="1">
      <alignment horizontal="center" vertical="center"/>
    </xf>
    <xf numFmtId="0" fontId="15" fillId="2" borderId="21"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22" xfId="0" applyFont="1" applyFill="1" applyBorder="1" applyAlignment="1">
      <alignment horizontal="center" vertical="center"/>
    </xf>
    <xf numFmtId="0" fontId="15" fillId="2" borderId="14" xfId="0" applyFont="1" applyFill="1" applyBorder="1" applyAlignment="1">
      <alignment horizontal="center" vertical="center" wrapText="1"/>
    </xf>
    <xf numFmtId="0" fontId="15" fillId="2" borderId="23" xfId="0" applyFont="1" applyFill="1" applyBorder="1" applyAlignment="1">
      <alignment horizontal="center" vertical="center"/>
    </xf>
    <xf numFmtId="0" fontId="25" fillId="0" borderId="46" xfId="0" applyFont="1" applyBorder="1" applyAlignment="1">
      <alignment horizontal="center" vertical="center" wrapText="1"/>
    </xf>
    <xf numFmtId="0" fontId="26" fillId="0" borderId="46" xfId="0" applyFont="1" applyBorder="1" applyAlignment="1">
      <alignment horizontal="center" vertical="center"/>
    </xf>
    <xf numFmtId="0" fontId="28" fillId="8" borderId="47" xfId="0" applyFont="1" applyFill="1" applyBorder="1" applyAlignment="1">
      <alignment horizontal="center" vertical="center" wrapText="1" readingOrder="1"/>
    </xf>
    <xf numFmtId="0" fontId="28" fillId="8" borderId="48" xfId="0" applyFont="1" applyFill="1" applyBorder="1" applyAlignment="1">
      <alignment horizontal="center" vertical="center" wrapText="1" readingOrder="1"/>
    </xf>
    <xf numFmtId="0" fontId="28" fillId="8" borderId="49" xfId="0" applyFont="1" applyFill="1" applyBorder="1" applyAlignment="1">
      <alignment horizontal="center" vertical="center" wrapText="1" readingOrder="1"/>
    </xf>
    <xf numFmtId="0" fontId="47" fillId="8" borderId="47" xfId="0" applyFont="1" applyFill="1" applyBorder="1" applyAlignment="1">
      <alignment horizontal="center" vertical="center" wrapText="1" readingOrder="1"/>
    </xf>
    <xf numFmtId="0" fontId="47" fillId="8" borderId="48" xfId="0" applyFont="1" applyFill="1" applyBorder="1" applyAlignment="1">
      <alignment horizontal="center" vertical="center" wrapText="1" readingOrder="1"/>
    </xf>
    <xf numFmtId="0" fontId="47" fillId="8" borderId="49" xfId="0" applyFont="1" applyFill="1" applyBorder="1" applyAlignment="1">
      <alignment horizontal="center" vertical="center" wrapText="1" readingOrder="1"/>
    </xf>
    <xf numFmtId="0" fontId="29" fillId="8" borderId="47" xfId="0" applyFont="1" applyFill="1" applyBorder="1" applyAlignment="1">
      <alignment horizontal="center" vertical="center" wrapText="1" readingOrder="1"/>
    </xf>
    <xf numFmtId="0" fontId="29" fillId="8" borderId="48" xfId="0" applyFont="1" applyFill="1" applyBorder="1" applyAlignment="1">
      <alignment horizontal="center" vertical="center" wrapText="1" readingOrder="1"/>
    </xf>
    <xf numFmtId="0" fontId="29" fillId="8" borderId="49" xfId="0" applyFont="1" applyFill="1" applyBorder="1" applyAlignment="1">
      <alignment horizontal="center" vertical="center" wrapText="1" readingOrder="1"/>
    </xf>
    <xf numFmtId="0" fontId="38" fillId="0" borderId="46" xfId="0" applyFont="1" applyBorder="1" applyAlignment="1">
      <alignment horizontal="center" vertical="center" wrapText="1"/>
    </xf>
    <xf numFmtId="0" fontId="39" fillId="0" borderId="46" xfId="0" applyFont="1" applyBorder="1" applyAlignment="1">
      <alignment horizontal="center" vertical="center"/>
    </xf>
    <xf numFmtId="0" fontId="31" fillId="0" borderId="49" xfId="0" applyFont="1" applyBorder="1" applyAlignment="1">
      <alignment horizontal="center" vertical="center" wrapText="1" readingOrder="1"/>
    </xf>
    <xf numFmtId="0" fontId="45" fillId="0" borderId="49" xfId="0" applyFont="1" applyBorder="1" applyAlignment="1">
      <alignment horizontal="center" vertical="center" wrapText="1" readingOrder="1"/>
    </xf>
    <xf numFmtId="0" fontId="45" fillId="4" borderId="49" xfId="0" applyFont="1" applyFill="1" applyBorder="1" applyAlignment="1">
      <alignment horizontal="center" vertical="center" wrapText="1" readingOrder="1"/>
    </xf>
    <xf numFmtId="0" fontId="44" fillId="0" borderId="49" xfId="0" applyFont="1" applyBorder="1" applyAlignment="1">
      <alignment horizontal="left" vertical="center" wrapText="1" readingOrder="1"/>
    </xf>
    <xf numFmtId="0" fontId="43" fillId="0" borderId="50" xfId="0" applyFont="1" applyBorder="1" applyAlignment="1">
      <alignment horizontal="left" vertical="center" wrapText="1" readingOrder="1"/>
    </xf>
    <xf numFmtId="0" fontId="44" fillId="4" borderId="49" xfId="0" applyFont="1" applyFill="1" applyBorder="1" applyAlignment="1">
      <alignment horizontal="left" vertical="center" wrapText="1" readingOrder="1"/>
    </xf>
    <xf numFmtId="0" fontId="44" fillId="4" borderId="49" xfId="0" applyFont="1" applyFill="1" applyBorder="1" applyAlignment="1">
      <alignment horizontal="center" vertical="center" wrapText="1" readingOrder="1"/>
    </xf>
    <xf numFmtId="0" fontId="25" fillId="0" borderId="49" xfId="0" applyFont="1" applyBorder="1" applyAlignment="1">
      <alignment horizontal="left" vertical="center" wrapText="1" readingOrder="1"/>
    </xf>
    <xf numFmtId="8" fontId="25" fillId="0" borderId="0" xfId="0" applyNumberFormat="1" applyFont="1" applyBorder="1" applyAlignment="1">
      <alignment horizontal="justify" vertical="center" wrapText="1" readingOrder="1"/>
    </xf>
    <xf numFmtId="0" fontId="43" fillId="0" borderId="50" xfId="0" applyFont="1" applyBorder="1" applyAlignment="1">
      <alignment horizontal="justify" vertical="center" wrapText="1"/>
    </xf>
  </cellXfs>
  <cellStyles count="5">
    <cellStyle name="Millares" xfId="1" builtinId="3"/>
    <cellStyle name="Millares 2" xfId="4" xr:uid="{00000000-0005-0000-0000-000001000000}"/>
    <cellStyle name="Moneda" xfId="3" builtinId="4"/>
    <cellStyle name="Normal" xfId="0" builtinId="0"/>
    <cellStyle name="Porcentaje" xfId="2" builtinId="5"/>
  </cellStyles>
  <dxfs count="0"/>
  <tableStyles count="0" defaultTableStyle="TableStyleMedium2" defaultPivotStyle="PivotStyleLight16"/>
  <colors>
    <mruColors>
      <color rgb="FFB3B16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235585</xdr:colOff>
      <xdr:row>0</xdr:row>
      <xdr:rowOff>800100</xdr:rowOff>
    </xdr:to>
    <xdr:pic>
      <xdr:nvPicPr>
        <xdr:cNvPr id="3" name="Imagen 2" descr="Interfaz de usuario gráfica&#10;&#10;Descripción generada automáticamente con confianza media">
          <a:extLst>
            <a:ext uri="{FF2B5EF4-FFF2-40B4-BE49-F238E27FC236}">
              <a16:creationId xmlns:a16="http://schemas.microsoft.com/office/drawing/2014/main" id="{C8BA3687-A19F-FB04-BD19-AC033728AE27}"/>
            </a:ext>
          </a:extLst>
        </xdr:cNvPr>
        <xdr:cNvPicPr>
          <a:picLocks noChangeAspect="1"/>
        </xdr:cNvPicPr>
      </xdr:nvPicPr>
      <xdr:blipFill rotWithShape="1">
        <a:blip xmlns:r="http://schemas.openxmlformats.org/officeDocument/2006/relationships" r:embed="rId1"/>
        <a:srcRect l="8064" t="34111" r="49171" b="22466"/>
        <a:stretch/>
      </xdr:blipFill>
      <xdr:spPr bwMode="auto">
        <a:xfrm>
          <a:off x="0" y="0"/>
          <a:ext cx="3664585" cy="800100"/>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161925</xdr:colOff>
      <xdr:row>1</xdr:row>
      <xdr:rowOff>66675</xdr:rowOff>
    </xdr:from>
    <xdr:to>
      <xdr:col>4</xdr:col>
      <xdr:colOff>549275</xdr:colOff>
      <xdr:row>5</xdr:row>
      <xdr:rowOff>38100</xdr:rowOff>
    </xdr:to>
    <xdr:pic>
      <xdr:nvPicPr>
        <xdr:cNvPr id="2" name="2 Imagen">
          <a:extLst>
            <a:ext uri="{FF2B5EF4-FFF2-40B4-BE49-F238E27FC236}">
              <a16:creationId xmlns:a16="http://schemas.microsoft.com/office/drawing/2014/main" id="{F2FF77B5-930B-E64B-AE0D-5468751090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817" r="2817"/>
        <a:stretch>
          <a:fillRect/>
        </a:stretch>
      </xdr:blipFill>
      <xdr:spPr bwMode="auto">
        <a:xfrm>
          <a:off x="161925" y="257175"/>
          <a:ext cx="386715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43962</xdr:colOff>
      <xdr:row>0</xdr:row>
      <xdr:rowOff>1</xdr:rowOff>
    </xdr:from>
    <xdr:to>
      <xdr:col>4</xdr:col>
      <xdr:colOff>1837095</xdr:colOff>
      <xdr:row>0</xdr:row>
      <xdr:rowOff>952501</xdr:rowOff>
    </xdr:to>
    <xdr:pic>
      <xdr:nvPicPr>
        <xdr:cNvPr id="3" name="Imagen 2">
          <a:extLst>
            <a:ext uri="{FF2B5EF4-FFF2-40B4-BE49-F238E27FC236}">
              <a16:creationId xmlns:a16="http://schemas.microsoft.com/office/drawing/2014/main" id="{B9DE0E32-E2ED-457B-9F60-AAF9E7614A2F}"/>
            </a:ext>
          </a:extLst>
        </xdr:cNvPr>
        <xdr:cNvPicPr>
          <a:picLocks noChangeAspect="1"/>
        </xdr:cNvPicPr>
      </xdr:nvPicPr>
      <xdr:blipFill>
        <a:blip xmlns:r="http://schemas.openxmlformats.org/officeDocument/2006/relationships" r:embed="rId1"/>
        <a:stretch>
          <a:fillRect/>
        </a:stretch>
      </xdr:blipFill>
      <xdr:spPr>
        <a:xfrm>
          <a:off x="224937" y="1"/>
          <a:ext cx="5222631" cy="9525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3"/>
  <sheetViews>
    <sheetView zoomScale="90" zoomScaleNormal="90" workbookViewId="0">
      <selection sqref="A1:XFD1048576"/>
    </sheetView>
  </sheetViews>
  <sheetFormatPr baseColWidth="10" defaultColWidth="10.7109375" defaultRowHeight="15"/>
  <cols>
    <col min="1" max="1" width="7.42578125" customWidth="1"/>
    <col min="2" max="2" width="21" customWidth="1"/>
    <col min="5" max="5" width="33.85546875" customWidth="1"/>
    <col min="6" max="7" width="19.28515625" customWidth="1"/>
    <col min="8" max="8" width="15.85546875" customWidth="1"/>
    <col min="9" max="9" width="15" customWidth="1"/>
    <col min="10" max="10" width="12.85546875" customWidth="1"/>
    <col min="11" max="11" width="16.42578125" customWidth="1"/>
    <col min="12" max="12" width="17.140625" customWidth="1"/>
    <col min="13" max="13" width="15.28515625" customWidth="1"/>
    <col min="14" max="14" width="21.140625" customWidth="1"/>
    <col min="15" max="15" width="15" bestFit="1" customWidth="1"/>
  </cols>
  <sheetData>
    <row r="1" spans="1:15" ht="63.75" customHeight="1" thickBot="1">
      <c r="A1" s="185" t="s">
        <v>98</v>
      </c>
      <c r="B1" s="185"/>
      <c r="C1" s="185"/>
      <c r="D1" s="185"/>
      <c r="E1" s="185"/>
      <c r="F1" s="185"/>
      <c r="G1" s="185"/>
      <c r="H1" s="185"/>
      <c r="I1" s="185"/>
      <c r="J1" s="185"/>
      <c r="K1" s="185"/>
      <c r="L1" s="185"/>
      <c r="M1" s="185"/>
      <c r="N1" s="185"/>
    </row>
    <row r="2" spans="1:15" ht="45.75" thickTop="1">
      <c r="A2" s="170" t="s">
        <v>0</v>
      </c>
      <c r="B2" s="170" t="s">
        <v>1</v>
      </c>
      <c r="C2" s="170" t="s">
        <v>2</v>
      </c>
      <c r="D2" s="170" t="s">
        <v>3</v>
      </c>
      <c r="E2" s="170" t="s">
        <v>4</v>
      </c>
      <c r="F2" s="170" t="s">
        <v>5</v>
      </c>
      <c r="G2" s="170" t="s">
        <v>96</v>
      </c>
      <c r="H2" s="1" t="s">
        <v>6</v>
      </c>
      <c r="I2" s="1" t="s">
        <v>8</v>
      </c>
      <c r="J2" s="170" t="s">
        <v>9</v>
      </c>
      <c r="K2" s="1" t="s">
        <v>10</v>
      </c>
      <c r="L2" s="170" t="s">
        <v>12</v>
      </c>
      <c r="M2" s="1" t="s">
        <v>13</v>
      </c>
      <c r="N2" s="170" t="s">
        <v>14</v>
      </c>
      <c r="O2" s="170" t="s">
        <v>96</v>
      </c>
    </row>
    <row r="3" spans="1:15">
      <c r="A3" s="170"/>
      <c r="B3" s="170"/>
      <c r="C3" s="170"/>
      <c r="D3" s="170"/>
      <c r="E3" s="170"/>
      <c r="F3" s="170"/>
      <c r="G3" s="170"/>
      <c r="H3" s="1" t="s">
        <v>7</v>
      </c>
      <c r="I3" s="1" t="s">
        <v>7</v>
      </c>
      <c r="J3" s="170"/>
      <c r="K3" s="1" t="s">
        <v>11</v>
      </c>
      <c r="L3" s="170"/>
      <c r="M3" s="1" t="s">
        <v>7</v>
      </c>
      <c r="N3" s="170"/>
      <c r="O3" s="170"/>
    </row>
    <row r="4" spans="1:15" ht="15.75" thickBot="1">
      <c r="A4" s="171"/>
      <c r="B4" s="171"/>
      <c r="C4" s="171"/>
      <c r="D4" s="171"/>
      <c r="E4" s="171"/>
      <c r="F4" s="171"/>
      <c r="G4" s="171"/>
      <c r="H4" s="2"/>
      <c r="I4" s="2"/>
      <c r="J4" s="171"/>
      <c r="K4" s="2"/>
      <c r="L4" s="171"/>
      <c r="M4" s="2"/>
      <c r="N4" s="171"/>
      <c r="O4" s="171"/>
    </row>
    <row r="5" spans="1:15" ht="58.5" customHeight="1">
      <c r="A5" s="189" t="s">
        <v>15</v>
      </c>
      <c r="B5" s="180" t="s">
        <v>16</v>
      </c>
      <c r="C5" s="181" t="s">
        <v>17</v>
      </c>
      <c r="D5" s="181" t="s">
        <v>18</v>
      </c>
      <c r="E5" s="180" t="s">
        <v>19</v>
      </c>
      <c r="F5" s="180" t="s">
        <v>20</v>
      </c>
      <c r="G5" s="172">
        <v>275000</v>
      </c>
      <c r="H5" s="181">
        <v>5963.4</v>
      </c>
      <c r="I5" s="181">
        <v>5641.27</v>
      </c>
      <c r="J5" s="180">
        <v>1</v>
      </c>
      <c r="K5" s="180">
        <v>28206.35</v>
      </c>
      <c r="L5" s="180" t="s">
        <v>21</v>
      </c>
      <c r="M5" s="181">
        <v>25.8</v>
      </c>
      <c r="N5" s="180" t="s">
        <v>22</v>
      </c>
      <c r="O5" s="172">
        <v>275000</v>
      </c>
    </row>
    <row r="6" spans="1:15">
      <c r="A6" s="190"/>
      <c r="B6" s="173"/>
      <c r="C6" s="182"/>
      <c r="D6" s="182"/>
      <c r="E6" s="173"/>
      <c r="F6" s="173"/>
      <c r="G6" s="173"/>
      <c r="H6" s="182"/>
      <c r="I6" s="182"/>
      <c r="J6" s="173"/>
      <c r="K6" s="173"/>
      <c r="L6" s="173"/>
      <c r="M6" s="182"/>
      <c r="N6" s="173"/>
      <c r="O6" s="173"/>
    </row>
    <row r="7" spans="1:15" ht="15.75" thickBot="1">
      <c r="A7" s="190"/>
      <c r="B7" s="173"/>
      <c r="C7" s="182"/>
      <c r="D7" s="182"/>
      <c r="E7" s="173"/>
      <c r="F7" s="173"/>
      <c r="G7" s="173"/>
      <c r="H7" s="182"/>
      <c r="I7" s="182"/>
      <c r="J7" s="173"/>
      <c r="K7" s="173"/>
      <c r="L7" s="173"/>
      <c r="M7" s="184"/>
      <c r="N7" s="175"/>
      <c r="O7" s="173"/>
    </row>
    <row r="8" spans="1:15" ht="45.75" thickBot="1">
      <c r="A8" s="194"/>
      <c r="B8" s="174"/>
      <c r="C8" s="183"/>
      <c r="D8" s="183"/>
      <c r="E8" s="174"/>
      <c r="F8" s="174"/>
      <c r="G8" s="174"/>
      <c r="H8" s="183"/>
      <c r="I8" s="183"/>
      <c r="J8" s="174"/>
      <c r="K8" s="174"/>
      <c r="L8" s="174"/>
      <c r="M8" s="3">
        <v>62.6</v>
      </c>
      <c r="N8" s="3" t="s">
        <v>23</v>
      </c>
      <c r="O8" s="174"/>
    </row>
    <row r="9" spans="1:15" ht="45">
      <c r="A9" s="192" t="s">
        <v>24</v>
      </c>
      <c r="B9" s="179" t="s">
        <v>25</v>
      </c>
      <c r="C9" s="179" t="s">
        <v>26</v>
      </c>
      <c r="D9" s="193" t="s">
        <v>18</v>
      </c>
      <c r="E9" s="179" t="s">
        <v>27</v>
      </c>
      <c r="F9" s="179" t="s">
        <v>28</v>
      </c>
      <c r="G9" s="172">
        <v>580200</v>
      </c>
      <c r="H9" s="176">
        <v>17197</v>
      </c>
      <c r="I9" s="176">
        <v>6000</v>
      </c>
      <c r="J9" s="179" t="s">
        <v>29</v>
      </c>
      <c r="K9" s="179" t="s">
        <v>30</v>
      </c>
      <c r="L9" s="4" t="s">
        <v>31</v>
      </c>
      <c r="M9" s="180" t="s">
        <v>35</v>
      </c>
      <c r="N9" s="180" t="s">
        <v>37</v>
      </c>
      <c r="O9" s="172">
        <v>580200</v>
      </c>
    </row>
    <row r="10" spans="1:15" ht="60">
      <c r="A10" s="190"/>
      <c r="B10" s="173"/>
      <c r="C10" s="173"/>
      <c r="D10" s="182"/>
      <c r="E10" s="173"/>
      <c r="F10" s="173"/>
      <c r="G10" s="173"/>
      <c r="H10" s="177"/>
      <c r="I10" s="177"/>
      <c r="J10" s="173"/>
      <c r="K10" s="173"/>
      <c r="L10" s="4" t="s">
        <v>32</v>
      </c>
      <c r="M10" s="173"/>
      <c r="N10" s="173"/>
      <c r="O10" s="173"/>
    </row>
    <row r="11" spans="1:15" ht="45">
      <c r="A11" s="190"/>
      <c r="B11" s="173"/>
      <c r="C11" s="173"/>
      <c r="D11" s="182"/>
      <c r="E11" s="173"/>
      <c r="F11" s="173"/>
      <c r="G11" s="173"/>
      <c r="H11" s="177"/>
      <c r="I11" s="177"/>
      <c r="J11" s="173"/>
      <c r="K11" s="173"/>
      <c r="L11" s="4" t="s">
        <v>33</v>
      </c>
      <c r="M11" s="173" t="s">
        <v>36</v>
      </c>
      <c r="N11" s="173"/>
      <c r="O11" s="173"/>
    </row>
    <row r="12" spans="1:15" ht="30.75" thickBot="1">
      <c r="A12" s="191"/>
      <c r="B12" s="175"/>
      <c r="C12" s="175"/>
      <c r="D12" s="184"/>
      <c r="E12" s="175"/>
      <c r="F12" s="175"/>
      <c r="G12" s="174"/>
      <c r="H12" s="178"/>
      <c r="I12" s="178"/>
      <c r="J12" s="175"/>
      <c r="K12" s="175"/>
      <c r="L12" s="5" t="s">
        <v>34</v>
      </c>
      <c r="M12" s="175"/>
      <c r="N12" s="175"/>
      <c r="O12" s="174"/>
    </row>
    <row r="13" spans="1:15" ht="90.75" thickBot="1">
      <c r="A13" s="6" t="s">
        <v>38</v>
      </c>
      <c r="B13" s="7" t="s">
        <v>39</v>
      </c>
      <c r="C13" s="7" t="s">
        <v>40</v>
      </c>
      <c r="D13" s="7" t="s">
        <v>18</v>
      </c>
      <c r="E13" s="7" t="s">
        <v>41</v>
      </c>
      <c r="F13" s="7" t="s">
        <v>42</v>
      </c>
      <c r="G13" s="11">
        <v>85000</v>
      </c>
      <c r="H13" s="8">
        <v>1051.2</v>
      </c>
      <c r="I13" s="7">
        <v>859.99</v>
      </c>
      <c r="J13" s="7">
        <v>1</v>
      </c>
      <c r="K13" s="8">
        <v>2823</v>
      </c>
      <c r="L13" s="7" t="s">
        <v>43</v>
      </c>
      <c r="M13" s="7" t="s">
        <v>44</v>
      </c>
      <c r="N13" s="7" t="s">
        <v>45</v>
      </c>
      <c r="O13" s="11">
        <v>85000</v>
      </c>
    </row>
    <row r="14" spans="1:15" ht="135.75" thickBot="1">
      <c r="A14" s="6" t="s">
        <v>46</v>
      </c>
      <c r="B14" s="7" t="s">
        <v>47</v>
      </c>
      <c r="C14" s="7" t="s">
        <v>48</v>
      </c>
      <c r="D14" s="7" t="s">
        <v>18</v>
      </c>
      <c r="E14" s="7" t="s">
        <v>49</v>
      </c>
      <c r="F14" s="7" t="s">
        <v>50</v>
      </c>
      <c r="G14" s="11">
        <v>66000</v>
      </c>
      <c r="H14" s="9">
        <v>3012</v>
      </c>
      <c r="I14" s="7">
        <v>2385.3200000000002</v>
      </c>
      <c r="J14" s="7">
        <v>3</v>
      </c>
      <c r="K14" s="7" t="s">
        <v>51</v>
      </c>
      <c r="L14" s="7" t="s">
        <v>43</v>
      </c>
      <c r="M14" s="7" t="s">
        <v>52</v>
      </c>
      <c r="N14" s="7" t="s">
        <v>45</v>
      </c>
      <c r="O14" s="11">
        <v>66000</v>
      </c>
    </row>
    <row r="15" spans="1:15" ht="120.75" thickBot="1">
      <c r="A15" s="6" t="s">
        <v>53</v>
      </c>
      <c r="B15" s="7" t="s">
        <v>54</v>
      </c>
      <c r="C15" s="7" t="s">
        <v>55</v>
      </c>
      <c r="D15" s="7" t="s">
        <v>18</v>
      </c>
      <c r="E15" s="7" t="s">
        <v>56</v>
      </c>
      <c r="F15" s="7" t="s">
        <v>57</v>
      </c>
      <c r="G15" s="11">
        <v>42244</v>
      </c>
      <c r="H15" s="8">
        <v>1423.63</v>
      </c>
      <c r="I15" s="8">
        <v>1423.63</v>
      </c>
      <c r="J15" s="7">
        <v>1</v>
      </c>
      <c r="K15" s="8">
        <v>24860</v>
      </c>
      <c r="L15" s="7" t="s">
        <v>58</v>
      </c>
      <c r="M15" s="10">
        <v>0</v>
      </c>
      <c r="N15" s="7" t="s">
        <v>45</v>
      </c>
      <c r="O15" s="11">
        <v>42244</v>
      </c>
    </row>
    <row r="16" spans="1:15" ht="75.75" thickBot="1">
      <c r="A16" s="6" t="s">
        <v>59</v>
      </c>
      <c r="B16" s="7" t="s">
        <v>54</v>
      </c>
      <c r="C16" s="7" t="s">
        <v>60</v>
      </c>
      <c r="D16" s="7" t="s">
        <v>18</v>
      </c>
      <c r="E16" s="7" t="s">
        <v>61</v>
      </c>
      <c r="F16" s="7" t="s">
        <v>62</v>
      </c>
      <c r="G16" s="11">
        <v>89568.75</v>
      </c>
      <c r="H16" s="8">
        <v>3107.15</v>
      </c>
      <c r="I16" s="8">
        <v>3107.15</v>
      </c>
      <c r="J16" s="7">
        <v>1</v>
      </c>
      <c r="K16" s="8">
        <v>11390.4</v>
      </c>
      <c r="L16" s="7" t="s">
        <v>63</v>
      </c>
      <c r="M16" s="7">
        <v>17.5</v>
      </c>
      <c r="N16" s="10" t="s">
        <v>64</v>
      </c>
      <c r="O16" s="11">
        <v>89568.75</v>
      </c>
    </row>
    <row r="17" spans="1:15" ht="90.75" thickBot="1">
      <c r="A17" s="6" t="s">
        <v>65</v>
      </c>
      <c r="B17" s="7" t="s">
        <v>54</v>
      </c>
      <c r="C17" s="7" t="s">
        <v>66</v>
      </c>
      <c r="D17" s="7" t="s">
        <v>18</v>
      </c>
      <c r="E17" s="7" t="s">
        <v>67</v>
      </c>
      <c r="F17" s="7" t="s">
        <v>68</v>
      </c>
      <c r="G17" s="11">
        <v>26525.27</v>
      </c>
      <c r="H17" s="8">
        <v>1422.54</v>
      </c>
      <c r="I17" s="8">
        <v>1422.54</v>
      </c>
      <c r="J17" s="7">
        <v>1</v>
      </c>
      <c r="K17" s="9">
        <v>7152</v>
      </c>
      <c r="L17" s="7" t="s">
        <v>69</v>
      </c>
      <c r="M17" s="7">
        <v>0</v>
      </c>
      <c r="N17" s="7" t="s">
        <v>45</v>
      </c>
      <c r="O17" s="11">
        <v>26525.27</v>
      </c>
    </row>
    <row r="18" spans="1:15" ht="209.25" customHeight="1">
      <c r="A18" s="189" t="s">
        <v>70</v>
      </c>
      <c r="B18" s="180" t="s">
        <v>71</v>
      </c>
      <c r="C18" s="180" t="s">
        <v>72</v>
      </c>
      <c r="D18" s="180" t="s">
        <v>18</v>
      </c>
      <c r="E18" s="180" t="s">
        <v>73</v>
      </c>
      <c r="F18" s="180" t="s">
        <v>74</v>
      </c>
      <c r="G18" s="172">
        <v>322550.21999999997</v>
      </c>
      <c r="H18" s="186">
        <v>25156.45</v>
      </c>
      <c r="I18" s="186">
        <v>5864.5</v>
      </c>
      <c r="J18" s="180">
        <v>1</v>
      </c>
      <c r="K18" s="186">
        <v>36060.519999999997</v>
      </c>
      <c r="L18" s="180" t="s">
        <v>75</v>
      </c>
      <c r="M18" s="180" t="s">
        <v>76</v>
      </c>
      <c r="N18" s="180" t="s">
        <v>37</v>
      </c>
      <c r="O18" s="172">
        <v>322550.21999999997</v>
      </c>
    </row>
    <row r="19" spans="1:15">
      <c r="A19" s="190"/>
      <c r="B19" s="173"/>
      <c r="C19" s="173"/>
      <c r="D19" s="173"/>
      <c r="E19" s="173"/>
      <c r="F19" s="173"/>
      <c r="G19" s="173"/>
      <c r="H19" s="187"/>
      <c r="I19" s="187"/>
      <c r="J19" s="173"/>
      <c r="K19" s="187"/>
      <c r="L19" s="173"/>
      <c r="M19" s="173"/>
      <c r="N19" s="173"/>
      <c r="O19" s="173"/>
    </row>
    <row r="20" spans="1:15" ht="15.75" thickBot="1">
      <c r="A20" s="191"/>
      <c r="B20" s="175"/>
      <c r="C20" s="175"/>
      <c r="D20" s="175"/>
      <c r="E20" s="175"/>
      <c r="F20" s="175"/>
      <c r="G20" s="175"/>
      <c r="H20" s="188"/>
      <c r="I20" s="188"/>
      <c r="J20" s="175"/>
      <c r="K20" s="188"/>
      <c r="L20" s="175"/>
      <c r="M20" s="7" t="s">
        <v>77</v>
      </c>
      <c r="N20" s="175"/>
      <c r="O20" s="175"/>
    </row>
    <row r="21" spans="1:15" ht="75.75" thickBot="1">
      <c r="A21" s="6" t="s">
        <v>78</v>
      </c>
      <c r="B21" s="7" t="s">
        <v>79</v>
      </c>
      <c r="C21" s="7" t="s">
        <v>80</v>
      </c>
      <c r="D21" s="7" t="s">
        <v>18</v>
      </c>
      <c r="E21" s="7" t="s">
        <v>81</v>
      </c>
      <c r="F21" s="7" t="s">
        <v>82</v>
      </c>
      <c r="G21" s="11">
        <v>31582.21</v>
      </c>
      <c r="H21" s="8">
        <v>2327</v>
      </c>
      <c r="I21" s="8">
        <v>2343.1999999999998</v>
      </c>
      <c r="J21" s="7">
        <v>1</v>
      </c>
      <c r="K21" s="7" t="s">
        <v>83</v>
      </c>
      <c r="L21" s="7" t="s">
        <v>84</v>
      </c>
      <c r="M21" s="7" t="s">
        <v>85</v>
      </c>
      <c r="N21" s="7" t="s">
        <v>45</v>
      </c>
      <c r="O21" s="11">
        <v>31582.21</v>
      </c>
    </row>
    <row r="22" spans="1:15" ht="135.75" thickBot="1">
      <c r="A22" s="6">
        <v>10</v>
      </c>
      <c r="B22" s="7" t="s">
        <v>86</v>
      </c>
      <c r="C22" s="7" t="s">
        <v>87</v>
      </c>
      <c r="D22" s="7" t="s">
        <v>18</v>
      </c>
      <c r="E22" s="7" t="s">
        <v>27</v>
      </c>
      <c r="F22" s="7" t="s">
        <v>88</v>
      </c>
      <c r="G22" s="7" t="s">
        <v>97</v>
      </c>
      <c r="H22" s="8">
        <v>22961.4</v>
      </c>
      <c r="I22" s="8">
        <v>11923.07</v>
      </c>
      <c r="J22" s="7">
        <v>2</v>
      </c>
      <c r="K22" s="8">
        <v>45321.45</v>
      </c>
      <c r="L22" s="7" t="s">
        <v>84</v>
      </c>
      <c r="M22" s="7" t="s">
        <v>89</v>
      </c>
      <c r="N22" s="7" t="s">
        <v>37</v>
      </c>
      <c r="O22" s="7" t="s">
        <v>97</v>
      </c>
    </row>
    <row r="23" spans="1:15" ht="135.75" thickBot="1">
      <c r="A23" s="6" t="s">
        <v>90</v>
      </c>
      <c r="B23" s="7" t="s">
        <v>91</v>
      </c>
      <c r="C23" s="7" t="s">
        <v>92</v>
      </c>
      <c r="D23" s="7" t="s">
        <v>18</v>
      </c>
      <c r="E23" s="7" t="s">
        <v>93</v>
      </c>
      <c r="F23" s="7" t="s">
        <v>94</v>
      </c>
      <c r="G23" s="11">
        <v>308968.5</v>
      </c>
      <c r="H23" s="8">
        <v>320023.21999999997</v>
      </c>
      <c r="I23" s="8">
        <v>1427.01</v>
      </c>
      <c r="J23" s="7">
        <v>1</v>
      </c>
      <c r="K23" s="7" t="s">
        <v>95</v>
      </c>
      <c r="L23" s="7" t="s">
        <v>95</v>
      </c>
      <c r="M23" s="7" t="s">
        <v>95</v>
      </c>
      <c r="N23" s="7" t="s">
        <v>45</v>
      </c>
      <c r="O23" s="11">
        <v>308968.5</v>
      </c>
    </row>
  </sheetData>
  <mergeCells count="57">
    <mergeCell ref="L2:L4"/>
    <mergeCell ref="N2:N4"/>
    <mergeCell ref="A5:A8"/>
    <mergeCell ref="B5:B8"/>
    <mergeCell ref="C5:C8"/>
    <mergeCell ref="D5:D8"/>
    <mergeCell ref="E5:E8"/>
    <mergeCell ref="F5:F8"/>
    <mergeCell ref="H5:H8"/>
    <mergeCell ref="A2:A4"/>
    <mergeCell ref="B2:B4"/>
    <mergeCell ref="C2:C4"/>
    <mergeCell ref="D2:D4"/>
    <mergeCell ref="E2:E4"/>
    <mergeCell ref="F2:F4"/>
    <mergeCell ref="A9:A12"/>
    <mergeCell ref="B9:B12"/>
    <mergeCell ref="C9:C12"/>
    <mergeCell ref="D9:D12"/>
    <mergeCell ref="E9:E12"/>
    <mergeCell ref="C18:C20"/>
    <mergeCell ref="D18:D20"/>
    <mergeCell ref="E18:E20"/>
    <mergeCell ref="F18:F20"/>
    <mergeCell ref="F9:F12"/>
    <mergeCell ref="A1:N1"/>
    <mergeCell ref="M18:M19"/>
    <mergeCell ref="N5:N7"/>
    <mergeCell ref="M9:M10"/>
    <mergeCell ref="M11:M12"/>
    <mergeCell ref="G2:G4"/>
    <mergeCell ref="G5:G8"/>
    <mergeCell ref="G9:G12"/>
    <mergeCell ref="H18:H20"/>
    <mergeCell ref="I18:I20"/>
    <mergeCell ref="J18:J20"/>
    <mergeCell ref="K18:K20"/>
    <mergeCell ref="L18:L20"/>
    <mergeCell ref="N18:N20"/>
    <mergeCell ref="A18:A20"/>
    <mergeCell ref="B18:B20"/>
    <mergeCell ref="O2:O4"/>
    <mergeCell ref="O5:O8"/>
    <mergeCell ref="O9:O12"/>
    <mergeCell ref="O18:O20"/>
    <mergeCell ref="G18:G20"/>
    <mergeCell ref="H9:H12"/>
    <mergeCell ref="I9:I12"/>
    <mergeCell ref="J9:J12"/>
    <mergeCell ref="K9:K12"/>
    <mergeCell ref="N9:N12"/>
    <mergeCell ref="I5:I8"/>
    <mergeCell ref="J5:J8"/>
    <mergeCell ref="K5:K8"/>
    <mergeCell ref="L5:L8"/>
    <mergeCell ref="M5:M7"/>
    <mergeCell ref="J2:J4"/>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4"/>
  <sheetViews>
    <sheetView topLeftCell="B1" workbookViewId="0">
      <selection activeCell="D26" sqref="D26"/>
    </sheetView>
  </sheetViews>
  <sheetFormatPr baseColWidth="10" defaultColWidth="10.7109375" defaultRowHeight="15"/>
  <cols>
    <col min="1" max="1" width="5.42578125" customWidth="1"/>
    <col min="5" max="5" width="14.28515625" customWidth="1"/>
    <col min="6" max="6" width="23" customWidth="1"/>
    <col min="11" max="11" width="38.85546875" customWidth="1"/>
    <col min="12" max="12" width="15.140625" customWidth="1"/>
    <col min="13" max="13" width="34.42578125" customWidth="1"/>
  </cols>
  <sheetData>
    <row r="1" spans="1:15" ht="15.75" thickBot="1"/>
    <row r="2" spans="1:15" ht="33.75" customHeight="1">
      <c r="A2" s="195" t="s">
        <v>99</v>
      </c>
      <c r="B2" s="196"/>
      <c r="C2" s="196"/>
      <c r="D2" s="196"/>
      <c r="E2" s="196"/>
      <c r="F2" s="196"/>
      <c r="G2" s="196"/>
      <c r="H2" s="196"/>
      <c r="I2" s="196"/>
      <c r="J2" s="196"/>
      <c r="K2" s="196"/>
      <c r="L2" s="196"/>
      <c r="M2" s="197"/>
    </row>
    <row r="3" spans="1:15" ht="60">
      <c r="A3" s="12" t="s">
        <v>0</v>
      </c>
      <c r="B3" s="12" t="s">
        <v>1</v>
      </c>
      <c r="C3" s="12" t="s">
        <v>100</v>
      </c>
      <c r="D3" s="12" t="s">
        <v>101</v>
      </c>
      <c r="E3" s="12" t="s">
        <v>4</v>
      </c>
      <c r="F3" s="12" t="s">
        <v>5</v>
      </c>
      <c r="G3" s="12" t="s">
        <v>102</v>
      </c>
      <c r="H3" s="12" t="s">
        <v>103</v>
      </c>
      <c r="I3" s="12" t="s">
        <v>9</v>
      </c>
      <c r="J3" s="12" t="s">
        <v>104</v>
      </c>
      <c r="K3" s="12" t="s">
        <v>12</v>
      </c>
      <c r="L3" s="12" t="s">
        <v>105</v>
      </c>
      <c r="M3" s="12" t="s">
        <v>14</v>
      </c>
    </row>
    <row r="4" spans="1:15" ht="81">
      <c r="A4" s="13">
        <v>1</v>
      </c>
      <c r="B4" s="13" t="s">
        <v>106</v>
      </c>
      <c r="C4" s="13" t="s">
        <v>107</v>
      </c>
      <c r="D4" s="13" t="s">
        <v>18</v>
      </c>
      <c r="E4" s="13" t="s">
        <v>108</v>
      </c>
      <c r="F4" s="13" t="s">
        <v>109</v>
      </c>
      <c r="G4" s="13">
        <v>10000</v>
      </c>
      <c r="H4" s="13">
        <v>3780</v>
      </c>
      <c r="I4" s="13">
        <v>1</v>
      </c>
      <c r="J4" s="14">
        <v>3200</v>
      </c>
      <c r="K4" s="13" t="s">
        <v>110</v>
      </c>
      <c r="L4" s="15">
        <v>190</v>
      </c>
      <c r="M4" s="16" t="s">
        <v>111</v>
      </c>
    </row>
    <row r="5" spans="1:15" ht="81">
      <c r="A5" s="13">
        <v>2</v>
      </c>
      <c r="B5" s="13" t="s">
        <v>112</v>
      </c>
      <c r="C5" s="13" t="s">
        <v>113</v>
      </c>
      <c r="D5" s="13" t="s">
        <v>18</v>
      </c>
      <c r="E5" s="13" t="s">
        <v>108</v>
      </c>
      <c r="F5" s="13" t="s">
        <v>114</v>
      </c>
      <c r="G5" s="14">
        <v>1995.62</v>
      </c>
      <c r="H5" s="14">
        <v>1995.62</v>
      </c>
      <c r="I5" s="13">
        <v>1</v>
      </c>
      <c r="J5" s="14">
        <v>2100</v>
      </c>
      <c r="K5" s="13" t="s">
        <v>115</v>
      </c>
      <c r="L5" s="15">
        <v>72.290000000000006</v>
      </c>
      <c r="M5" s="16" t="s">
        <v>116</v>
      </c>
    </row>
    <row r="6" spans="1:15" ht="81">
      <c r="A6" s="13">
        <v>3</v>
      </c>
      <c r="B6" s="13" t="s">
        <v>117</v>
      </c>
      <c r="C6" s="13" t="s">
        <v>118</v>
      </c>
      <c r="D6" s="13" t="s">
        <v>18</v>
      </c>
      <c r="E6" s="13" t="s">
        <v>108</v>
      </c>
      <c r="F6" s="13" t="s">
        <v>119</v>
      </c>
      <c r="G6" s="13">
        <v>2196.36</v>
      </c>
      <c r="H6" s="13">
        <v>2118</v>
      </c>
      <c r="I6" s="13">
        <v>1</v>
      </c>
      <c r="J6" s="14">
        <v>7741</v>
      </c>
      <c r="K6" s="13" t="s">
        <v>120</v>
      </c>
      <c r="L6" s="15">
        <v>35.200000000000003</v>
      </c>
      <c r="M6" s="17"/>
    </row>
    <row r="7" spans="1:15" ht="54">
      <c r="A7" s="13">
        <v>4</v>
      </c>
      <c r="B7" s="18" t="s">
        <v>121</v>
      </c>
      <c r="C7" s="13" t="s">
        <v>122</v>
      </c>
      <c r="D7" s="13" t="s">
        <v>18</v>
      </c>
      <c r="E7" s="16" t="s">
        <v>108</v>
      </c>
      <c r="F7" s="16" t="s">
        <v>123</v>
      </c>
      <c r="G7" s="14">
        <v>3356.15</v>
      </c>
      <c r="H7" s="14">
        <v>2281.38</v>
      </c>
      <c r="I7" s="13">
        <v>1</v>
      </c>
      <c r="J7" s="14">
        <v>5259</v>
      </c>
      <c r="K7" s="13" t="s">
        <v>43</v>
      </c>
      <c r="L7" s="15">
        <v>29.28</v>
      </c>
      <c r="M7" s="19"/>
    </row>
    <row r="8" spans="1:15" ht="135">
      <c r="A8" s="13">
        <v>5</v>
      </c>
      <c r="B8" s="13" t="s">
        <v>124</v>
      </c>
      <c r="C8" s="13" t="s">
        <v>125</v>
      </c>
      <c r="D8" s="13" t="s">
        <v>18</v>
      </c>
      <c r="E8" s="13" t="s">
        <v>108</v>
      </c>
      <c r="F8" s="13" t="s">
        <v>126</v>
      </c>
      <c r="G8" s="14">
        <v>27442.97</v>
      </c>
      <c r="H8" s="20">
        <v>6938</v>
      </c>
      <c r="I8" s="13">
        <v>5</v>
      </c>
      <c r="J8" s="14">
        <v>33155</v>
      </c>
      <c r="K8" s="13" t="s">
        <v>127</v>
      </c>
      <c r="L8" s="15">
        <v>126.98</v>
      </c>
      <c r="M8" s="16" t="s">
        <v>128</v>
      </c>
    </row>
    <row r="9" spans="1:15" ht="81">
      <c r="A9" s="13">
        <v>6</v>
      </c>
      <c r="B9" s="18" t="s">
        <v>129</v>
      </c>
      <c r="C9" s="13" t="s">
        <v>130</v>
      </c>
      <c r="D9" s="16" t="s">
        <v>18</v>
      </c>
      <c r="E9" s="16" t="s">
        <v>131</v>
      </c>
      <c r="F9" s="16" t="s">
        <v>132</v>
      </c>
      <c r="G9" s="14">
        <v>57150.84</v>
      </c>
      <c r="H9" s="21">
        <v>2403</v>
      </c>
      <c r="I9" s="22">
        <v>1</v>
      </c>
      <c r="J9" s="14">
        <v>3511</v>
      </c>
      <c r="K9" s="16" t="s">
        <v>133</v>
      </c>
      <c r="L9" s="15">
        <v>46</v>
      </c>
      <c r="M9" s="16" t="s">
        <v>134</v>
      </c>
    </row>
    <row r="10" spans="1:15" ht="67.5">
      <c r="A10" s="13">
        <v>7</v>
      </c>
      <c r="B10" s="13" t="s">
        <v>135</v>
      </c>
      <c r="C10" s="13" t="s">
        <v>136</v>
      </c>
      <c r="D10" s="13" t="s">
        <v>18</v>
      </c>
      <c r="E10" s="13" t="s">
        <v>108</v>
      </c>
      <c r="F10" s="13" t="s">
        <v>137</v>
      </c>
      <c r="G10" s="14">
        <v>3793.5</v>
      </c>
      <c r="H10" s="14">
        <v>4000</v>
      </c>
      <c r="I10" s="13" t="s">
        <v>138</v>
      </c>
      <c r="J10" s="14">
        <v>3382</v>
      </c>
      <c r="K10" s="13" t="s">
        <v>139</v>
      </c>
      <c r="L10" s="15">
        <v>220</v>
      </c>
      <c r="M10" s="16" t="s">
        <v>140</v>
      </c>
    </row>
    <row r="11" spans="1:15" ht="94.5">
      <c r="A11" s="13">
        <v>8</v>
      </c>
      <c r="B11" s="22" t="s">
        <v>141</v>
      </c>
      <c r="C11" s="22" t="s">
        <v>142</v>
      </c>
      <c r="D11" s="22" t="s">
        <v>18</v>
      </c>
      <c r="E11" s="23" t="s">
        <v>108</v>
      </c>
      <c r="F11" s="23" t="s">
        <v>143</v>
      </c>
      <c r="G11" s="21">
        <v>7999.68</v>
      </c>
      <c r="H11" s="21">
        <v>2412</v>
      </c>
      <c r="I11" s="22"/>
      <c r="J11" s="14">
        <v>2276</v>
      </c>
      <c r="K11" s="23"/>
      <c r="L11" s="15" t="s">
        <v>144</v>
      </c>
      <c r="M11" s="24"/>
    </row>
    <row r="12" spans="1:15" ht="94.5">
      <c r="A12" s="13">
        <v>9</v>
      </c>
      <c r="B12" s="22" t="s">
        <v>145</v>
      </c>
      <c r="C12" s="22" t="s">
        <v>146</v>
      </c>
      <c r="D12" s="22" t="s">
        <v>18</v>
      </c>
      <c r="E12" s="22" t="s">
        <v>108</v>
      </c>
      <c r="F12" s="22" t="s">
        <v>147</v>
      </c>
      <c r="G12" s="21">
        <v>32512</v>
      </c>
      <c r="H12" s="21">
        <v>29187</v>
      </c>
      <c r="I12" s="22">
        <v>5</v>
      </c>
      <c r="J12" s="21">
        <v>15107</v>
      </c>
      <c r="K12" s="22" t="s">
        <v>148</v>
      </c>
      <c r="L12" s="15">
        <v>179.46</v>
      </c>
      <c r="M12" s="23" t="s">
        <v>149</v>
      </c>
      <c r="O12" s="25"/>
    </row>
    <row r="13" spans="1:15" ht="81">
      <c r="A13" s="13">
        <v>10</v>
      </c>
      <c r="B13" s="13" t="s">
        <v>150</v>
      </c>
      <c r="C13" s="13" t="s">
        <v>151</v>
      </c>
      <c r="D13" s="13" t="s">
        <v>18</v>
      </c>
      <c r="E13" s="13" t="s">
        <v>108</v>
      </c>
      <c r="F13" s="13" t="s">
        <v>152</v>
      </c>
      <c r="G13" s="14">
        <v>2990.4</v>
      </c>
      <c r="H13" s="14">
        <v>2990.4</v>
      </c>
      <c r="I13" s="13">
        <v>1</v>
      </c>
      <c r="J13" s="14">
        <v>14256.55</v>
      </c>
      <c r="K13" s="13" t="s">
        <v>153</v>
      </c>
      <c r="L13" s="15">
        <v>51.84</v>
      </c>
      <c r="M13" s="26"/>
    </row>
    <row r="14" spans="1:15" ht="94.5">
      <c r="A14" s="13">
        <v>11</v>
      </c>
      <c r="B14" s="18" t="s">
        <v>154</v>
      </c>
      <c r="C14" s="13" t="s">
        <v>155</v>
      </c>
      <c r="D14" s="13" t="s">
        <v>18</v>
      </c>
      <c r="E14" s="16" t="s">
        <v>108</v>
      </c>
      <c r="F14" s="16" t="s">
        <v>156</v>
      </c>
      <c r="G14" s="14">
        <v>56762.400000000001</v>
      </c>
      <c r="H14" s="14">
        <v>4912</v>
      </c>
      <c r="I14" s="13">
        <v>2</v>
      </c>
      <c r="J14" s="14">
        <v>52898.46</v>
      </c>
      <c r="K14" s="16" t="s">
        <v>157</v>
      </c>
      <c r="L14" s="15">
        <v>140</v>
      </c>
      <c r="M14" s="16"/>
    </row>
    <row r="15" spans="1:15" ht="67.5">
      <c r="A15" s="13">
        <v>12</v>
      </c>
      <c r="B15" s="18" t="s">
        <v>158</v>
      </c>
      <c r="C15" s="13" t="s">
        <v>159</v>
      </c>
      <c r="D15" s="13" t="s">
        <v>18</v>
      </c>
      <c r="E15" s="16" t="s">
        <v>108</v>
      </c>
      <c r="F15" s="16" t="s">
        <v>160</v>
      </c>
      <c r="G15" s="14">
        <v>7296</v>
      </c>
      <c r="H15" s="21">
        <v>2643</v>
      </c>
      <c r="I15" s="22">
        <v>2</v>
      </c>
      <c r="J15" s="21">
        <v>2166.77</v>
      </c>
      <c r="K15" s="16" t="s">
        <v>43</v>
      </c>
      <c r="L15" s="15">
        <v>33.130000000000003</v>
      </c>
      <c r="M15" s="16" t="s">
        <v>161</v>
      </c>
    </row>
    <row r="16" spans="1:15" ht="54">
      <c r="A16" s="13">
        <v>13</v>
      </c>
      <c r="B16" s="27" t="s">
        <v>162</v>
      </c>
      <c r="C16" s="27" t="s">
        <v>163</v>
      </c>
      <c r="D16" s="27" t="s">
        <v>18</v>
      </c>
      <c r="E16" s="27" t="s">
        <v>108</v>
      </c>
      <c r="F16" s="27" t="s">
        <v>164</v>
      </c>
      <c r="G16" s="14">
        <v>2966</v>
      </c>
      <c r="H16" s="14">
        <v>3102</v>
      </c>
      <c r="I16" s="13">
        <v>1</v>
      </c>
      <c r="J16" s="14">
        <v>2500</v>
      </c>
      <c r="K16" s="27" t="s">
        <v>165</v>
      </c>
      <c r="L16" s="15">
        <v>109.48</v>
      </c>
      <c r="M16" s="16" t="s">
        <v>166</v>
      </c>
    </row>
    <row r="17" spans="1:15" ht="94.5">
      <c r="A17" s="13">
        <v>14</v>
      </c>
      <c r="B17" s="13" t="s">
        <v>167</v>
      </c>
      <c r="C17" s="13" t="s">
        <v>168</v>
      </c>
      <c r="D17" s="13" t="s">
        <v>18</v>
      </c>
      <c r="E17" s="16" t="s">
        <v>108</v>
      </c>
      <c r="F17" s="16" t="s">
        <v>169</v>
      </c>
      <c r="G17" s="14">
        <v>9950</v>
      </c>
      <c r="H17" s="14">
        <v>6650</v>
      </c>
      <c r="I17" s="13">
        <v>1</v>
      </c>
      <c r="J17" s="14">
        <v>53200</v>
      </c>
      <c r="K17" s="16" t="s">
        <v>170</v>
      </c>
      <c r="L17" s="15">
        <v>225.38</v>
      </c>
      <c r="M17" s="26"/>
    </row>
    <row r="18" spans="1:15" ht="409.5">
      <c r="A18" s="13">
        <v>15</v>
      </c>
      <c r="B18" s="13" t="s">
        <v>171</v>
      </c>
      <c r="C18" s="13" t="s">
        <v>172</v>
      </c>
      <c r="D18" s="13" t="s">
        <v>18</v>
      </c>
      <c r="E18" s="13" t="s">
        <v>108</v>
      </c>
      <c r="F18" s="13" t="s">
        <v>173</v>
      </c>
      <c r="G18" s="14">
        <v>8700</v>
      </c>
      <c r="H18" s="14">
        <v>6248</v>
      </c>
      <c r="I18" s="13">
        <v>1</v>
      </c>
      <c r="J18" s="14">
        <v>28872</v>
      </c>
      <c r="K18" s="13" t="s">
        <v>174</v>
      </c>
      <c r="L18" s="15">
        <v>136</v>
      </c>
      <c r="M18" s="26"/>
    </row>
    <row r="19" spans="1:15" ht="202.5">
      <c r="A19" s="13">
        <v>16</v>
      </c>
      <c r="B19" s="13" t="s">
        <v>175</v>
      </c>
      <c r="C19" s="13" t="s">
        <v>176</v>
      </c>
      <c r="D19" s="13" t="s">
        <v>18</v>
      </c>
      <c r="E19" s="13" t="s">
        <v>177</v>
      </c>
      <c r="F19" s="13" t="s">
        <v>178</v>
      </c>
      <c r="G19" s="14">
        <v>6731.2</v>
      </c>
      <c r="H19" s="14">
        <v>4620.57</v>
      </c>
      <c r="I19" s="13">
        <v>1</v>
      </c>
      <c r="J19" s="14">
        <v>15393.95</v>
      </c>
      <c r="K19" s="13" t="s">
        <v>179</v>
      </c>
      <c r="L19" s="15">
        <v>202.8</v>
      </c>
      <c r="M19" s="26"/>
    </row>
    <row r="20" spans="1:15" ht="67.5">
      <c r="A20" s="13">
        <v>17</v>
      </c>
      <c r="B20" s="13" t="s">
        <v>180</v>
      </c>
      <c r="C20" s="13" t="s">
        <v>181</v>
      </c>
      <c r="D20" s="13" t="s">
        <v>18</v>
      </c>
      <c r="E20" s="13" t="s">
        <v>108</v>
      </c>
      <c r="F20" s="13" t="s">
        <v>182</v>
      </c>
      <c r="G20" s="14">
        <v>11958</v>
      </c>
      <c r="H20" s="14">
        <v>5200</v>
      </c>
      <c r="I20" s="13" t="s">
        <v>183</v>
      </c>
      <c r="J20" s="14">
        <v>16198.27</v>
      </c>
      <c r="K20" s="13" t="s">
        <v>184</v>
      </c>
      <c r="L20" s="15">
        <v>108</v>
      </c>
      <c r="M20" s="16" t="s">
        <v>185</v>
      </c>
    </row>
    <row r="21" spans="1:15" ht="54">
      <c r="A21" s="13">
        <v>18</v>
      </c>
      <c r="B21" s="18" t="s">
        <v>186</v>
      </c>
      <c r="C21" s="13" t="s">
        <v>187</v>
      </c>
      <c r="D21" s="13" t="s">
        <v>18</v>
      </c>
      <c r="E21" s="16" t="s">
        <v>108</v>
      </c>
      <c r="F21" s="16" t="s">
        <v>188</v>
      </c>
      <c r="G21" s="14">
        <v>7230</v>
      </c>
      <c r="H21" s="14">
        <v>4400.12</v>
      </c>
      <c r="I21" s="13">
        <v>1</v>
      </c>
      <c r="J21" s="14">
        <v>3300</v>
      </c>
      <c r="K21" s="16" t="s">
        <v>189</v>
      </c>
      <c r="L21" s="15">
        <v>80.569999999999993</v>
      </c>
      <c r="M21" s="16"/>
      <c r="O21" s="28"/>
    </row>
    <row r="22" spans="1:15" ht="148.5">
      <c r="A22" s="18">
        <v>19</v>
      </c>
      <c r="B22" s="13" t="s">
        <v>190</v>
      </c>
      <c r="C22" s="13" t="s">
        <v>191</v>
      </c>
      <c r="D22" s="13" t="s">
        <v>18</v>
      </c>
      <c r="E22" s="13" t="s">
        <v>108</v>
      </c>
      <c r="F22" s="13" t="s">
        <v>192</v>
      </c>
      <c r="G22" s="14">
        <v>3391.88</v>
      </c>
      <c r="H22" s="14">
        <v>2577</v>
      </c>
      <c r="I22" s="13">
        <v>1</v>
      </c>
      <c r="J22" s="14">
        <v>2540</v>
      </c>
      <c r="K22" s="13" t="s">
        <v>193</v>
      </c>
      <c r="L22" s="15">
        <v>33.6</v>
      </c>
      <c r="M22" s="16" t="s">
        <v>194</v>
      </c>
      <c r="O22" s="29"/>
    </row>
    <row r="23" spans="1:15" ht="94.5">
      <c r="A23" s="13">
        <v>20</v>
      </c>
      <c r="B23" s="18" t="s">
        <v>195</v>
      </c>
      <c r="C23" s="13" t="s">
        <v>196</v>
      </c>
      <c r="D23" s="13" t="s">
        <v>18</v>
      </c>
      <c r="E23" s="16" t="s">
        <v>108</v>
      </c>
      <c r="F23" s="16" t="s">
        <v>197</v>
      </c>
      <c r="G23" s="14">
        <v>5300</v>
      </c>
      <c r="H23" s="14">
        <v>5300</v>
      </c>
      <c r="I23" s="13">
        <v>3</v>
      </c>
      <c r="J23" s="14">
        <v>17280</v>
      </c>
      <c r="K23" s="27" t="s">
        <v>198</v>
      </c>
      <c r="L23" s="15">
        <v>37.42</v>
      </c>
      <c r="M23" s="26"/>
    </row>
    <row r="24" spans="1:15" ht="81">
      <c r="A24" s="13">
        <v>21</v>
      </c>
      <c r="B24" s="13" t="s">
        <v>199</v>
      </c>
      <c r="C24" s="13" t="s">
        <v>200</v>
      </c>
      <c r="D24" s="13" t="s">
        <v>18</v>
      </c>
      <c r="E24" s="16" t="s">
        <v>108</v>
      </c>
      <c r="F24" s="16" t="s">
        <v>201</v>
      </c>
      <c r="G24" s="14">
        <v>17000</v>
      </c>
      <c r="H24" s="14">
        <v>7158.28</v>
      </c>
      <c r="I24" s="13">
        <v>2</v>
      </c>
      <c r="J24" s="14">
        <v>163.29</v>
      </c>
      <c r="K24" s="16" t="s">
        <v>202</v>
      </c>
      <c r="L24" s="15">
        <v>110.76</v>
      </c>
      <c r="M24" s="16" t="s">
        <v>203</v>
      </c>
    </row>
    <row r="25" spans="1:15" ht="67.5">
      <c r="A25" s="13">
        <v>22</v>
      </c>
      <c r="B25" s="13" t="s">
        <v>204</v>
      </c>
      <c r="C25" s="13" t="s">
        <v>205</v>
      </c>
      <c r="D25" s="13" t="s">
        <v>18</v>
      </c>
      <c r="E25" s="16" t="s">
        <v>108</v>
      </c>
      <c r="F25" s="16" t="s">
        <v>206</v>
      </c>
      <c r="G25" s="14">
        <v>4533.16</v>
      </c>
      <c r="H25" s="14">
        <v>2879.44</v>
      </c>
      <c r="I25" s="13">
        <v>1</v>
      </c>
      <c r="J25" s="14">
        <v>9189.98</v>
      </c>
      <c r="K25" s="13" t="s">
        <v>207</v>
      </c>
      <c r="L25" s="15">
        <v>117.91</v>
      </c>
      <c r="M25" s="16" t="s">
        <v>208</v>
      </c>
    </row>
    <row r="26" spans="1:15" ht="67.5">
      <c r="A26" s="18">
        <v>23</v>
      </c>
      <c r="B26" s="13" t="s">
        <v>209</v>
      </c>
      <c r="C26" s="13" t="s">
        <v>210</v>
      </c>
      <c r="D26" s="13" t="s">
        <v>18</v>
      </c>
      <c r="E26" s="13" t="s">
        <v>108</v>
      </c>
      <c r="F26" s="13" t="s">
        <v>211</v>
      </c>
      <c r="G26" s="14">
        <v>4000</v>
      </c>
      <c r="H26" s="14">
        <v>2319.3000000000002</v>
      </c>
      <c r="I26" s="13">
        <v>1</v>
      </c>
      <c r="J26" s="14">
        <v>42068.88</v>
      </c>
      <c r="K26" s="13" t="s">
        <v>212</v>
      </c>
      <c r="L26" s="15">
        <v>67.16</v>
      </c>
      <c r="M26" s="26"/>
    </row>
    <row r="27" spans="1:15" ht="81">
      <c r="A27" s="18">
        <v>24</v>
      </c>
      <c r="B27" s="13" t="s">
        <v>213</v>
      </c>
      <c r="C27" s="13" t="s">
        <v>214</v>
      </c>
      <c r="D27" s="13" t="s">
        <v>18</v>
      </c>
      <c r="E27" s="13" t="s">
        <v>73</v>
      </c>
      <c r="F27" s="13" t="s">
        <v>215</v>
      </c>
      <c r="G27" s="14">
        <v>680</v>
      </c>
      <c r="H27" s="14">
        <v>680</v>
      </c>
      <c r="I27" s="13">
        <v>1</v>
      </c>
      <c r="J27" s="14">
        <v>2736</v>
      </c>
      <c r="K27" s="13" t="s">
        <v>216</v>
      </c>
      <c r="L27" s="15">
        <v>13.81</v>
      </c>
      <c r="M27" s="16" t="s">
        <v>217</v>
      </c>
    </row>
    <row r="28" spans="1:15" ht="67.5">
      <c r="A28" s="18">
        <v>25</v>
      </c>
      <c r="B28" s="13" t="s">
        <v>213</v>
      </c>
      <c r="C28" s="13" t="s">
        <v>218</v>
      </c>
      <c r="D28" s="13" t="s">
        <v>18</v>
      </c>
      <c r="E28" s="13" t="s">
        <v>108</v>
      </c>
      <c r="F28" s="13" t="s">
        <v>219</v>
      </c>
      <c r="G28" s="14">
        <v>8556</v>
      </c>
      <c r="H28" s="14">
        <v>8556</v>
      </c>
      <c r="I28" s="13">
        <v>5</v>
      </c>
      <c r="J28" s="14">
        <v>77004</v>
      </c>
      <c r="K28" s="13" t="s">
        <v>220</v>
      </c>
      <c r="L28" s="15">
        <v>172.5</v>
      </c>
      <c r="M28" s="16" t="s">
        <v>221</v>
      </c>
    </row>
    <row r="29" spans="1:15" ht="94.5">
      <c r="A29" s="13">
        <v>26</v>
      </c>
      <c r="B29" s="13" t="s">
        <v>222</v>
      </c>
      <c r="C29" s="13" t="s">
        <v>223</v>
      </c>
      <c r="D29" s="13" t="s">
        <v>18</v>
      </c>
      <c r="E29" s="13" t="s">
        <v>108</v>
      </c>
      <c r="F29" s="13" t="s">
        <v>224</v>
      </c>
      <c r="G29" s="14">
        <v>6114.39</v>
      </c>
      <c r="H29" s="14">
        <v>2330</v>
      </c>
      <c r="I29" s="13">
        <v>1</v>
      </c>
      <c r="J29" s="14">
        <v>6116</v>
      </c>
      <c r="K29" s="13" t="s">
        <v>225</v>
      </c>
      <c r="L29" s="15">
        <v>42</v>
      </c>
      <c r="M29" s="16" t="s">
        <v>226</v>
      </c>
    </row>
    <row r="30" spans="1:15" ht="94.5">
      <c r="A30" s="18">
        <v>27</v>
      </c>
      <c r="B30" s="13" t="s">
        <v>227</v>
      </c>
      <c r="C30" s="13" t="s">
        <v>228</v>
      </c>
      <c r="D30" s="13" t="s">
        <v>18</v>
      </c>
      <c r="E30" s="13" t="s">
        <v>108</v>
      </c>
      <c r="F30" s="13" t="s">
        <v>229</v>
      </c>
      <c r="G30" s="14">
        <v>15343.65</v>
      </c>
      <c r="H30" s="14">
        <v>10981</v>
      </c>
      <c r="I30" s="13" t="s">
        <v>138</v>
      </c>
      <c r="J30" s="14">
        <v>35651.94</v>
      </c>
      <c r="K30" s="13" t="s">
        <v>230</v>
      </c>
      <c r="L30" s="15">
        <v>120</v>
      </c>
      <c r="M30" s="16" t="s">
        <v>231</v>
      </c>
    </row>
    <row r="31" spans="1:15" ht="67.5">
      <c r="A31" s="13">
        <v>28</v>
      </c>
      <c r="B31" s="13" t="s">
        <v>232</v>
      </c>
      <c r="C31" s="13" t="s">
        <v>233</v>
      </c>
      <c r="D31" s="13" t="s">
        <v>18</v>
      </c>
      <c r="E31" s="13" t="s">
        <v>108</v>
      </c>
      <c r="F31" s="13" t="s">
        <v>234</v>
      </c>
      <c r="G31" s="14">
        <v>2346</v>
      </c>
      <c r="H31" s="14">
        <v>2305</v>
      </c>
      <c r="I31" s="13" t="s">
        <v>235</v>
      </c>
      <c r="J31" s="14">
        <v>2584</v>
      </c>
      <c r="K31" s="13" t="s">
        <v>236</v>
      </c>
      <c r="L31" s="15">
        <v>32.71</v>
      </c>
      <c r="M31" s="17"/>
    </row>
    <row r="32" spans="1:15" ht="67.5">
      <c r="A32" s="13">
        <v>29</v>
      </c>
      <c r="B32" s="13" t="s">
        <v>237</v>
      </c>
      <c r="C32" s="13" t="s">
        <v>238</v>
      </c>
      <c r="D32" s="13" t="s">
        <v>18</v>
      </c>
      <c r="E32" s="13" t="s">
        <v>108</v>
      </c>
      <c r="F32" s="13" t="s">
        <v>239</v>
      </c>
      <c r="G32" s="14">
        <v>18447.060000000001</v>
      </c>
      <c r="H32" s="14">
        <v>4539</v>
      </c>
      <c r="I32" s="13" t="s">
        <v>183</v>
      </c>
      <c r="J32" s="14">
        <v>2990.81</v>
      </c>
      <c r="K32" s="13" t="s">
        <v>240</v>
      </c>
      <c r="L32" s="15">
        <v>80</v>
      </c>
      <c r="M32" s="17"/>
    </row>
    <row r="33" spans="1:15" ht="121.5">
      <c r="A33" s="13">
        <v>30</v>
      </c>
      <c r="B33" s="13" t="s">
        <v>241</v>
      </c>
      <c r="C33" s="13" t="s">
        <v>242</v>
      </c>
      <c r="D33" s="13" t="s">
        <v>18</v>
      </c>
      <c r="E33" s="13" t="s">
        <v>108</v>
      </c>
      <c r="F33" s="13" t="s">
        <v>243</v>
      </c>
      <c r="G33" s="14">
        <v>8873.5300000000007</v>
      </c>
      <c r="H33" s="14">
        <v>3000</v>
      </c>
      <c r="I33" s="14">
        <v>1</v>
      </c>
      <c r="J33" s="14">
        <v>10500</v>
      </c>
      <c r="K33" s="13" t="s">
        <v>244</v>
      </c>
      <c r="L33" s="15" t="s">
        <v>245</v>
      </c>
      <c r="M33" s="16" t="s">
        <v>246</v>
      </c>
    </row>
    <row r="34" spans="1:15" ht="81">
      <c r="A34" s="13">
        <v>31</v>
      </c>
      <c r="B34" s="13" t="s">
        <v>247</v>
      </c>
      <c r="C34" s="13" t="s">
        <v>130</v>
      </c>
      <c r="D34" s="13" t="s">
        <v>18</v>
      </c>
      <c r="E34" s="13" t="s">
        <v>108</v>
      </c>
      <c r="F34" s="13" t="s">
        <v>248</v>
      </c>
      <c r="G34" s="13">
        <v>13075</v>
      </c>
      <c r="H34" s="13">
        <v>9685</v>
      </c>
      <c r="I34" s="13">
        <v>3</v>
      </c>
      <c r="J34" s="14">
        <v>26400</v>
      </c>
      <c r="K34" s="13" t="s">
        <v>249</v>
      </c>
      <c r="L34" s="15">
        <v>79.2</v>
      </c>
      <c r="M34" s="17"/>
      <c r="O34" s="30"/>
    </row>
  </sheetData>
  <mergeCells count="1">
    <mergeCell ref="A2:M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7:S69"/>
  <sheetViews>
    <sheetView topLeftCell="A58" workbookViewId="0">
      <selection activeCell="D26" sqref="D26"/>
    </sheetView>
  </sheetViews>
  <sheetFormatPr baseColWidth="10" defaultColWidth="10.7109375" defaultRowHeight="15"/>
  <cols>
    <col min="1" max="1" width="6.85546875" customWidth="1"/>
    <col min="2" max="2" width="23.85546875" customWidth="1"/>
    <col min="3" max="3" width="6.140625" customWidth="1"/>
    <col min="4" max="4" width="8.7109375" customWidth="1"/>
    <col min="5" max="5" width="15" customWidth="1"/>
    <col min="6" max="6" width="14.85546875" bestFit="1" customWidth="1"/>
    <col min="7" max="7" width="14.85546875" customWidth="1"/>
    <col min="8" max="8" width="14.140625" bestFit="1" customWidth="1"/>
    <col min="9" max="9" width="14.85546875" bestFit="1" customWidth="1"/>
    <col min="10" max="10" width="14.85546875" customWidth="1"/>
    <col min="11" max="11" width="14.140625" bestFit="1" customWidth="1"/>
    <col min="12" max="12" width="14.85546875" bestFit="1" customWidth="1"/>
    <col min="13" max="13" width="16.140625" customWidth="1"/>
    <col min="14" max="15" width="14.85546875" bestFit="1" customWidth="1"/>
    <col min="16" max="16" width="14.85546875" customWidth="1"/>
    <col min="17" max="17" width="14.85546875" bestFit="1" customWidth="1"/>
  </cols>
  <sheetData>
    <row r="7" spans="1:19" ht="18.75">
      <c r="A7" s="217" t="s">
        <v>250</v>
      </c>
      <c r="B7" s="217"/>
      <c r="C7" s="217"/>
      <c r="D7" s="217"/>
      <c r="E7" s="217"/>
      <c r="F7" s="217"/>
    </row>
    <row r="8" spans="1:19" ht="19.5" thickBot="1">
      <c r="A8" s="31"/>
      <c r="B8" s="32"/>
      <c r="C8" s="32"/>
      <c r="D8" s="32"/>
      <c r="E8" s="33"/>
      <c r="F8" s="33"/>
    </row>
    <row r="9" spans="1:19" ht="33.75" customHeight="1" thickBot="1">
      <c r="A9" s="218" t="s">
        <v>0</v>
      </c>
      <c r="B9" s="220" t="s">
        <v>1</v>
      </c>
      <c r="C9" s="222" t="s">
        <v>251</v>
      </c>
      <c r="D9" s="222" t="s">
        <v>252</v>
      </c>
      <c r="E9" s="209">
        <v>2021</v>
      </c>
      <c r="F9" s="210"/>
      <c r="G9" s="211"/>
      <c r="H9" s="209">
        <v>2022</v>
      </c>
      <c r="I9" s="210"/>
      <c r="J9" s="211"/>
      <c r="K9" s="212">
        <v>2023</v>
      </c>
      <c r="L9" s="213"/>
      <c r="M9" s="214"/>
      <c r="N9" s="215" t="s">
        <v>253</v>
      </c>
      <c r="O9" s="215" t="s">
        <v>254</v>
      </c>
      <c r="P9" s="212" t="s">
        <v>255</v>
      </c>
      <c r="Q9" s="214"/>
    </row>
    <row r="10" spans="1:19" ht="52.5" hidden="1" customHeight="1" thickBot="1">
      <c r="A10" s="219"/>
      <c r="B10" s="221"/>
      <c r="C10" s="223"/>
      <c r="D10" s="223"/>
      <c r="E10" s="34" t="s">
        <v>256</v>
      </c>
      <c r="F10" s="35" t="s">
        <v>257</v>
      </c>
      <c r="G10" s="36" t="s">
        <v>258</v>
      </c>
      <c r="H10" s="34" t="s">
        <v>256</v>
      </c>
      <c r="I10" s="35" t="s">
        <v>257</v>
      </c>
      <c r="J10" s="36" t="s">
        <v>258</v>
      </c>
      <c r="K10" s="37" t="s">
        <v>256</v>
      </c>
      <c r="L10" s="38" t="s">
        <v>257</v>
      </c>
      <c r="M10" s="36" t="s">
        <v>258</v>
      </c>
      <c r="N10" s="216"/>
      <c r="O10" s="216"/>
      <c r="P10" s="39" t="s">
        <v>259</v>
      </c>
      <c r="Q10" s="39" t="s">
        <v>260</v>
      </c>
    </row>
    <row r="11" spans="1:19" hidden="1">
      <c r="A11" s="40">
        <v>1</v>
      </c>
      <c r="B11" s="41" t="s">
        <v>261</v>
      </c>
      <c r="C11" s="42" t="s">
        <v>262</v>
      </c>
      <c r="D11" s="43">
        <v>1</v>
      </c>
      <c r="E11" s="44">
        <v>4825</v>
      </c>
      <c r="F11" s="45">
        <v>3364.33</v>
      </c>
      <c r="G11" s="46">
        <v>14522.23</v>
      </c>
      <c r="H11" s="47">
        <v>4825</v>
      </c>
      <c r="I11" s="45">
        <v>3364.33</v>
      </c>
      <c r="J11" s="46">
        <v>14522.23</v>
      </c>
      <c r="K11" s="47">
        <v>4825</v>
      </c>
      <c r="L11" s="45">
        <v>3364.33</v>
      </c>
      <c r="M11" s="46">
        <v>14522.23</v>
      </c>
      <c r="N11" s="46">
        <v>319000</v>
      </c>
      <c r="O11" s="46">
        <f>319000*12</f>
        <v>3828000</v>
      </c>
      <c r="P11" s="46"/>
      <c r="Q11" s="46"/>
      <c r="R11" s="48"/>
      <c r="S11" s="48"/>
    </row>
    <row r="12" spans="1:19" s="56" customFormat="1">
      <c r="A12" s="49">
        <v>2</v>
      </c>
      <c r="B12" s="50" t="s">
        <v>263</v>
      </c>
      <c r="C12" s="51" t="s">
        <v>264</v>
      </c>
      <c r="D12" s="43">
        <v>1</v>
      </c>
      <c r="E12" s="52">
        <f>2162+10000</f>
        <v>12162</v>
      </c>
      <c r="F12" s="53">
        <v>6102</v>
      </c>
      <c r="G12" s="54">
        <f>5000+3200</f>
        <v>8200</v>
      </c>
      <c r="H12" s="52">
        <f>2162+10000</f>
        <v>12162</v>
      </c>
      <c r="I12" s="53">
        <v>6102</v>
      </c>
      <c r="J12" s="54">
        <f>5000+3200</f>
        <v>8200</v>
      </c>
      <c r="K12" s="52">
        <f>2162+10000</f>
        <v>12162</v>
      </c>
      <c r="L12" s="53">
        <v>6102</v>
      </c>
      <c r="M12" s="54">
        <f>5000+3200</f>
        <v>8200</v>
      </c>
      <c r="N12" s="54"/>
      <c r="O12" s="54"/>
      <c r="P12" s="54">
        <f>+Q12/12</f>
        <v>893042.95500000007</v>
      </c>
      <c r="Q12" s="55">
        <f>+L12*1756.23</f>
        <v>10716515.460000001</v>
      </c>
      <c r="R12" s="48"/>
      <c r="S12" s="48"/>
    </row>
    <row r="13" spans="1:19" s="56" customFormat="1">
      <c r="A13" s="49">
        <v>3</v>
      </c>
      <c r="B13" s="50" t="s">
        <v>265</v>
      </c>
      <c r="C13" s="51" t="s">
        <v>264</v>
      </c>
      <c r="D13" s="43">
        <v>1</v>
      </c>
      <c r="E13" s="52">
        <v>1469</v>
      </c>
      <c r="F13" s="53">
        <v>1781</v>
      </c>
      <c r="G13" s="54">
        <v>2100</v>
      </c>
      <c r="H13" s="57">
        <v>1469</v>
      </c>
      <c r="I13" s="53">
        <v>1781</v>
      </c>
      <c r="J13" s="54">
        <v>2100</v>
      </c>
      <c r="K13" s="57">
        <v>1469</v>
      </c>
      <c r="L13" s="53">
        <v>1781</v>
      </c>
      <c r="M13" s="54">
        <v>2100</v>
      </c>
      <c r="N13" s="54"/>
      <c r="O13" s="54"/>
      <c r="P13" s="54">
        <f>+Q13/12</f>
        <v>260653.80249999999</v>
      </c>
      <c r="Q13" s="55">
        <f>+L13*1756.23</f>
        <v>3127845.63</v>
      </c>
      <c r="R13" s="48"/>
      <c r="S13" s="48"/>
    </row>
    <row r="14" spans="1:19" s="56" customFormat="1">
      <c r="A14" s="49">
        <v>4</v>
      </c>
      <c r="B14" s="50" t="s">
        <v>266</v>
      </c>
      <c r="C14" s="51" t="s">
        <v>264</v>
      </c>
      <c r="D14" s="43">
        <v>1</v>
      </c>
      <c r="E14" s="52">
        <v>2196.36</v>
      </c>
      <c r="F14" s="53">
        <v>2118</v>
      </c>
      <c r="G14" s="54">
        <v>3592</v>
      </c>
      <c r="H14" s="57">
        <v>2196.36</v>
      </c>
      <c r="I14" s="53">
        <v>2118</v>
      </c>
      <c r="J14" s="54">
        <v>3592</v>
      </c>
      <c r="K14" s="57">
        <v>2196.36</v>
      </c>
      <c r="L14" s="53">
        <v>2118</v>
      </c>
      <c r="M14" s="54">
        <v>3592</v>
      </c>
      <c r="N14" s="54"/>
      <c r="O14" s="54"/>
      <c r="P14" s="54">
        <f>+Q14/12</f>
        <v>309974.59500000003</v>
      </c>
      <c r="Q14" s="55">
        <f>+L14*1756.23</f>
        <v>3719695.14</v>
      </c>
      <c r="R14" s="48"/>
      <c r="S14" s="48"/>
    </row>
    <row r="15" spans="1:19" s="56" customFormat="1" hidden="1">
      <c r="A15" s="49">
        <v>5</v>
      </c>
      <c r="B15" s="50" t="s">
        <v>267</v>
      </c>
      <c r="C15" s="51" t="s">
        <v>262</v>
      </c>
      <c r="D15" s="43">
        <v>1</v>
      </c>
      <c r="E15" s="58">
        <v>5163.75</v>
      </c>
      <c r="F15" s="59">
        <v>4790</v>
      </c>
      <c r="G15" s="55"/>
      <c r="H15" s="60">
        <v>5163.75</v>
      </c>
      <c r="I15" s="59">
        <v>4790</v>
      </c>
      <c r="J15" s="55"/>
      <c r="K15" s="60">
        <v>20783</v>
      </c>
      <c r="L15" s="59">
        <v>6000</v>
      </c>
      <c r="M15" s="55"/>
      <c r="N15" s="61">
        <v>673032</v>
      </c>
      <c r="O15" s="61">
        <f>673032*12</f>
        <v>8076384</v>
      </c>
      <c r="P15" s="54"/>
      <c r="Q15" s="55"/>
      <c r="R15" s="48"/>
      <c r="S15" s="48"/>
    </row>
    <row r="16" spans="1:19" s="56" customFormat="1">
      <c r="A16" s="200">
        <v>6</v>
      </c>
      <c r="B16" s="202" t="s">
        <v>268</v>
      </c>
      <c r="C16" s="51" t="s">
        <v>264</v>
      </c>
      <c r="D16" s="43">
        <v>1</v>
      </c>
      <c r="E16" s="52">
        <v>5175</v>
      </c>
      <c r="F16" s="53">
        <v>2281.38</v>
      </c>
      <c r="G16" s="54">
        <v>5259</v>
      </c>
      <c r="H16" s="57">
        <v>5175</v>
      </c>
      <c r="I16" s="53">
        <v>2281.38</v>
      </c>
      <c r="J16" s="54">
        <v>5259</v>
      </c>
      <c r="K16" s="57">
        <v>5175</v>
      </c>
      <c r="L16" s="53">
        <v>2281.38</v>
      </c>
      <c r="M16" s="54">
        <v>5259</v>
      </c>
      <c r="N16" s="54"/>
      <c r="O16" s="54"/>
      <c r="P16" s="54">
        <f>+Q16/12</f>
        <v>333885.66645000002</v>
      </c>
      <c r="Q16" s="55">
        <f>+L16*1756.23</f>
        <v>4006627.9974000002</v>
      </c>
      <c r="R16" s="48"/>
      <c r="S16" s="48"/>
    </row>
    <row r="17" spans="1:19" s="56" customFormat="1" hidden="1">
      <c r="A17" s="201"/>
      <c r="B17" s="203"/>
      <c r="C17" s="51" t="s">
        <v>262</v>
      </c>
      <c r="D17" s="43">
        <v>1</v>
      </c>
      <c r="E17" s="52"/>
      <c r="F17" s="53"/>
      <c r="G17" s="54"/>
      <c r="H17" s="57"/>
      <c r="I17" s="53"/>
      <c r="J17" s="54"/>
      <c r="K17" s="57">
        <v>1051.2</v>
      </c>
      <c r="L17" s="53">
        <v>879.99</v>
      </c>
      <c r="M17" s="54"/>
      <c r="N17" s="54">
        <f>88396*1.16</f>
        <v>102539.35999999999</v>
      </c>
      <c r="O17" s="54">
        <f>+N17*12</f>
        <v>1230472.3199999998</v>
      </c>
      <c r="P17" s="54"/>
      <c r="Q17" s="55"/>
      <c r="R17" s="48"/>
      <c r="S17" s="48"/>
    </row>
    <row r="18" spans="1:19" s="56" customFormat="1">
      <c r="A18" s="200">
        <v>7</v>
      </c>
      <c r="B18" s="202" t="s">
        <v>269</v>
      </c>
      <c r="C18" s="51" t="s">
        <v>264</v>
      </c>
      <c r="D18" s="43">
        <v>1</v>
      </c>
      <c r="E18" s="52">
        <v>28195.3</v>
      </c>
      <c r="F18" s="53">
        <v>6400</v>
      </c>
      <c r="G18" s="54">
        <v>4000</v>
      </c>
      <c r="H18" s="57">
        <v>28195.3</v>
      </c>
      <c r="I18" s="53">
        <v>6400</v>
      </c>
      <c r="J18" s="54">
        <v>4000</v>
      </c>
      <c r="K18" s="57">
        <v>28195.3</v>
      </c>
      <c r="L18" s="53">
        <v>6400</v>
      </c>
      <c r="M18" s="54">
        <v>4000</v>
      </c>
      <c r="N18" s="54"/>
      <c r="O18" s="54"/>
      <c r="P18" s="54">
        <f t="shared" ref="P18:P54" si="0">+Q18/12</f>
        <v>936656</v>
      </c>
      <c r="Q18" s="55">
        <f>+L18*1756.23</f>
        <v>11239872</v>
      </c>
      <c r="R18" s="48"/>
      <c r="S18" s="48"/>
    </row>
    <row r="19" spans="1:19" s="56" customFormat="1" hidden="1">
      <c r="A19" s="201"/>
      <c r="B19" s="203"/>
      <c r="C19" s="51" t="s">
        <v>262</v>
      </c>
      <c r="D19" s="43">
        <v>1</v>
      </c>
      <c r="E19" s="58">
        <v>2789.56</v>
      </c>
      <c r="F19" s="59">
        <v>2385.3200000000002</v>
      </c>
      <c r="G19" s="55">
        <v>9057.7999999999993</v>
      </c>
      <c r="H19" s="60">
        <v>2789.56</v>
      </c>
      <c r="I19" s="59">
        <v>2385.3200000000002</v>
      </c>
      <c r="J19" s="55">
        <v>9057.7999999999993</v>
      </c>
      <c r="K19" s="60">
        <v>2789.56</v>
      </c>
      <c r="L19" s="59">
        <v>2385.3200000000002</v>
      </c>
      <c r="M19" s="55">
        <v>9057.7999999999993</v>
      </c>
      <c r="N19" s="55">
        <v>76560</v>
      </c>
      <c r="O19" s="55">
        <f>76560*12</f>
        <v>918720</v>
      </c>
      <c r="P19" s="54"/>
      <c r="Q19" s="55"/>
      <c r="R19" s="48"/>
      <c r="S19" s="48"/>
    </row>
    <row r="20" spans="1:19" s="56" customFormat="1" hidden="1">
      <c r="A20" s="62">
        <v>8</v>
      </c>
      <c r="B20" s="63" t="s">
        <v>270</v>
      </c>
      <c r="C20" s="51" t="s">
        <v>262</v>
      </c>
      <c r="D20" s="43">
        <v>3</v>
      </c>
      <c r="E20" s="58">
        <f>1423.8+3107.5+1422.54</f>
        <v>5953.84</v>
      </c>
      <c r="F20" s="59">
        <v>5424.7800000000007</v>
      </c>
      <c r="G20" s="55">
        <f>2682+4270.89+9321.45</f>
        <v>16274.34</v>
      </c>
      <c r="H20" s="60">
        <f>1423.8+3104.5+1422.54</f>
        <v>5950.84</v>
      </c>
      <c r="I20" s="59">
        <v>5424.7800000000007</v>
      </c>
      <c r="J20" s="55">
        <f>2682+4270.89+9321.45</f>
        <v>16274.34</v>
      </c>
      <c r="K20" s="60">
        <f>1423.8+3104.5+1422.54</f>
        <v>5950.84</v>
      </c>
      <c r="L20" s="59">
        <v>5424.7800000000007</v>
      </c>
      <c r="M20" s="55">
        <f>2682+4270.89+9321.45</f>
        <v>16274.34</v>
      </c>
      <c r="N20" s="55">
        <v>183672.10750000001</v>
      </c>
      <c r="O20" s="55">
        <f>183672.1075*12</f>
        <v>2204065.29</v>
      </c>
      <c r="P20" s="54"/>
      <c r="Q20" s="55"/>
      <c r="R20" s="48"/>
      <c r="S20" s="48"/>
    </row>
    <row r="21" spans="1:19" s="56" customFormat="1">
      <c r="A21" s="49">
        <v>9</v>
      </c>
      <c r="B21" s="50" t="s">
        <v>271</v>
      </c>
      <c r="C21" s="51" t="s">
        <v>264</v>
      </c>
      <c r="D21" s="43">
        <v>1</v>
      </c>
      <c r="E21" s="52">
        <f>13356+57150.84</f>
        <v>70506.84</v>
      </c>
      <c r="F21" s="53">
        <f>2526+8868</f>
        <v>11394</v>
      </c>
      <c r="G21" s="54">
        <f>2526+6897</f>
        <v>9423</v>
      </c>
      <c r="H21" s="52">
        <f>13356+57150.84</f>
        <v>70506.84</v>
      </c>
      <c r="I21" s="53">
        <f>2526+8868</f>
        <v>11394</v>
      </c>
      <c r="J21" s="54">
        <f>2526+6897</f>
        <v>9423</v>
      </c>
      <c r="K21" s="52">
        <f>13356+57150.84</f>
        <v>70506.84</v>
      </c>
      <c r="L21" s="53">
        <f>2526+8868</f>
        <v>11394</v>
      </c>
      <c r="M21" s="54">
        <f>2526+6897</f>
        <v>9423</v>
      </c>
      <c r="N21" s="54"/>
      <c r="O21" s="54"/>
      <c r="P21" s="54">
        <f t="shared" si="0"/>
        <v>1667540.385</v>
      </c>
      <c r="Q21" s="55">
        <f>+L21*1756.23</f>
        <v>20010484.620000001</v>
      </c>
      <c r="R21" s="48"/>
      <c r="S21" s="48"/>
    </row>
    <row r="22" spans="1:19" s="56" customFormat="1" hidden="1">
      <c r="A22" s="49">
        <v>10</v>
      </c>
      <c r="B22" s="50" t="s">
        <v>272</v>
      </c>
      <c r="C22" s="51" t="s">
        <v>262</v>
      </c>
      <c r="D22" s="43">
        <v>1</v>
      </c>
      <c r="E22" s="58">
        <v>9280</v>
      </c>
      <c r="F22" s="59">
        <v>5864.5</v>
      </c>
      <c r="G22" s="55">
        <v>56666</v>
      </c>
      <c r="H22" s="60">
        <v>9280</v>
      </c>
      <c r="I22" s="59">
        <v>5864.5</v>
      </c>
      <c r="J22" s="55">
        <v>56666</v>
      </c>
      <c r="K22" s="60">
        <v>9280</v>
      </c>
      <c r="L22" s="59">
        <v>5864.5</v>
      </c>
      <c r="M22" s="55">
        <v>56666</v>
      </c>
      <c r="N22" s="55">
        <v>374158.25</v>
      </c>
      <c r="O22" s="55">
        <f>374158.25*12</f>
        <v>4489899</v>
      </c>
      <c r="P22" s="54"/>
      <c r="Q22" s="55"/>
      <c r="R22" s="48"/>
      <c r="S22" s="48"/>
    </row>
    <row r="23" spans="1:19" s="56" customFormat="1">
      <c r="A23" s="200">
        <v>11</v>
      </c>
      <c r="B23" s="202" t="s">
        <v>273</v>
      </c>
      <c r="C23" s="51" t="s">
        <v>264</v>
      </c>
      <c r="D23" s="43">
        <v>1</v>
      </c>
      <c r="E23" s="53">
        <v>6593</v>
      </c>
      <c r="F23" s="53">
        <v>2864</v>
      </c>
      <c r="G23" s="54">
        <v>2272</v>
      </c>
      <c r="H23" s="53">
        <v>6593</v>
      </c>
      <c r="I23" s="53">
        <v>2864</v>
      </c>
      <c r="J23" s="54">
        <v>2272</v>
      </c>
      <c r="K23" s="53">
        <v>6593</v>
      </c>
      <c r="L23" s="53">
        <v>2864</v>
      </c>
      <c r="M23" s="54">
        <v>2272</v>
      </c>
      <c r="N23" s="54"/>
      <c r="O23" s="54"/>
      <c r="P23" s="54">
        <f t="shared" si="0"/>
        <v>419153.56</v>
      </c>
      <c r="Q23" s="55">
        <f>+L23*1756.23</f>
        <v>5029842.72</v>
      </c>
      <c r="R23" s="48"/>
      <c r="S23" s="48"/>
    </row>
    <row r="24" spans="1:19" s="56" customFormat="1" hidden="1">
      <c r="A24" s="201"/>
      <c r="B24" s="203"/>
      <c r="C24" s="51" t="s">
        <v>262</v>
      </c>
      <c r="D24" s="43">
        <v>1</v>
      </c>
      <c r="E24" s="58">
        <v>2327</v>
      </c>
      <c r="F24" s="59">
        <v>2343.1999999999998</v>
      </c>
      <c r="G24" s="55">
        <v>7577.6</v>
      </c>
      <c r="H24" s="60">
        <v>2327</v>
      </c>
      <c r="I24" s="59">
        <v>2343.1999999999998</v>
      </c>
      <c r="J24" s="55">
        <v>7577.64</v>
      </c>
      <c r="K24" s="60">
        <v>2327</v>
      </c>
      <c r="L24" s="59">
        <v>2343.1999999999998</v>
      </c>
      <c r="M24" s="55">
        <v>7577.64</v>
      </c>
      <c r="N24" s="55"/>
      <c r="O24" s="55"/>
      <c r="P24" s="54"/>
      <c r="Q24" s="55"/>
      <c r="R24" s="48"/>
      <c r="S24" s="48"/>
    </row>
    <row r="25" spans="1:19" s="56" customFormat="1">
      <c r="A25" s="200">
        <v>12</v>
      </c>
      <c r="B25" s="202" t="s">
        <v>274</v>
      </c>
      <c r="C25" s="51" t="s">
        <v>264</v>
      </c>
      <c r="D25" s="43">
        <v>1</v>
      </c>
      <c r="E25" s="59">
        <v>1813.57</v>
      </c>
      <c r="F25" s="59">
        <v>3125.69</v>
      </c>
      <c r="G25" s="55"/>
      <c r="H25" s="59">
        <v>1813.57</v>
      </c>
      <c r="I25" s="59">
        <v>3125.69</v>
      </c>
      <c r="J25" s="55"/>
      <c r="K25" s="59">
        <v>1813.57</v>
      </c>
      <c r="L25" s="59">
        <v>3125.69</v>
      </c>
      <c r="M25" s="55"/>
      <c r="N25" s="55"/>
      <c r="O25" s="55"/>
      <c r="P25" s="54">
        <f>+Q25/12</f>
        <v>457452.54572500003</v>
      </c>
      <c r="Q25" s="55">
        <f>+L25*1756.23</f>
        <v>5489430.5487000002</v>
      </c>
      <c r="R25" s="48"/>
      <c r="S25" s="48"/>
    </row>
    <row r="26" spans="1:19" s="56" customFormat="1" hidden="1">
      <c r="A26" s="201"/>
      <c r="B26" s="203"/>
      <c r="C26" s="51" t="s">
        <v>262</v>
      </c>
      <c r="D26" s="43">
        <v>0</v>
      </c>
      <c r="E26" s="52"/>
      <c r="F26" s="53"/>
      <c r="G26" s="54"/>
      <c r="H26" s="57"/>
      <c r="I26" s="53"/>
      <c r="J26" s="54"/>
      <c r="K26" s="64"/>
      <c r="L26" s="65"/>
      <c r="M26" s="54"/>
      <c r="N26" s="54"/>
      <c r="O26" s="54"/>
      <c r="P26" s="54"/>
      <c r="Q26" s="55"/>
    </row>
    <row r="27" spans="1:19" s="56" customFormat="1">
      <c r="A27" s="49">
        <v>13</v>
      </c>
      <c r="B27" s="50" t="s">
        <v>275</v>
      </c>
      <c r="C27" s="51" t="s">
        <v>264</v>
      </c>
      <c r="D27" s="43">
        <v>1</v>
      </c>
      <c r="E27" s="52">
        <v>7999.68</v>
      </c>
      <c r="F27" s="53">
        <v>120</v>
      </c>
      <c r="G27" s="54">
        <v>2276</v>
      </c>
      <c r="H27" s="57">
        <v>7999.68</v>
      </c>
      <c r="I27" s="53">
        <v>2412</v>
      </c>
      <c r="J27" s="54">
        <v>2276</v>
      </c>
      <c r="K27" s="57">
        <v>7999.68</v>
      </c>
      <c r="L27" s="53">
        <v>2412</v>
      </c>
      <c r="M27" s="54">
        <v>2276</v>
      </c>
      <c r="N27" s="54"/>
      <c r="O27" s="54"/>
      <c r="P27" s="54">
        <f t="shared" si="0"/>
        <v>353002.23</v>
      </c>
      <c r="Q27" s="55">
        <f>+L27*1756.23</f>
        <v>4236026.76</v>
      </c>
      <c r="R27" s="48"/>
      <c r="S27" s="48"/>
    </row>
    <row r="28" spans="1:19" s="56" customFormat="1" hidden="1">
      <c r="A28" s="49">
        <v>14</v>
      </c>
      <c r="B28" s="50" t="s">
        <v>276</v>
      </c>
      <c r="C28" s="51" t="s">
        <v>262</v>
      </c>
      <c r="D28" s="43">
        <v>1</v>
      </c>
      <c r="E28" s="58">
        <v>44000</v>
      </c>
      <c r="F28" s="59">
        <v>9823.07</v>
      </c>
      <c r="G28" s="55">
        <v>62298.9</v>
      </c>
      <c r="H28" s="60">
        <v>44000</v>
      </c>
      <c r="I28" s="59">
        <v>9823.07</v>
      </c>
      <c r="J28" s="55">
        <v>62298.9</v>
      </c>
      <c r="K28" s="66">
        <v>44000</v>
      </c>
      <c r="L28" s="67">
        <v>13137.93</v>
      </c>
      <c r="M28" s="55">
        <v>62298.9</v>
      </c>
      <c r="N28" s="55">
        <f>1817000*1.16</f>
        <v>2107720</v>
      </c>
      <c r="O28" s="55">
        <f>+N28*12</f>
        <v>25292640</v>
      </c>
      <c r="P28" s="54"/>
      <c r="Q28" s="55"/>
      <c r="R28" s="48"/>
      <c r="S28" s="48"/>
    </row>
    <row r="29" spans="1:19" s="56" customFormat="1">
      <c r="A29" s="49">
        <v>15</v>
      </c>
      <c r="B29" s="50" t="s">
        <v>277</v>
      </c>
      <c r="C29" s="51" t="s">
        <v>264</v>
      </c>
      <c r="D29" s="43">
        <v>1</v>
      </c>
      <c r="E29" s="52">
        <f>32512+1534.86</f>
        <v>34046.86</v>
      </c>
      <c r="F29" s="53">
        <f>29187+744</f>
        <v>29931</v>
      </c>
      <c r="G29" s="54">
        <f>735.68+15107</f>
        <v>15842.68</v>
      </c>
      <c r="H29" s="57">
        <f>32512+1534.86</f>
        <v>34046.86</v>
      </c>
      <c r="I29" s="53">
        <f>29187+744</f>
        <v>29931</v>
      </c>
      <c r="J29" s="54">
        <f>735.68+15107</f>
        <v>15842.68</v>
      </c>
      <c r="K29" s="57">
        <f>32512+1534.86</f>
        <v>34046.86</v>
      </c>
      <c r="L29" s="53">
        <f>29187+744</f>
        <v>29931</v>
      </c>
      <c r="M29" s="54">
        <f>735.68+15107</f>
        <v>15842.68</v>
      </c>
      <c r="N29" s="54"/>
      <c r="O29" s="54"/>
      <c r="P29" s="54">
        <f t="shared" si="0"/>
        <v>4380476.6775000002</v>
      </c>
      <c r="Q29" s="55">
        <f>+L29*1756.23</f>
        <v>52565720.130000003</v>
      </c>
      <c r="R29" s="48"/>
      <c r="S29" s="48"/>
    </row>
    <row r="30" spans="1:19" s="56" customFormat="1">
      <c r="A30" s="200">
        <v>16</v>
      </c>
      <c r="B30" s="202" t="s">
        <v>278</v>
      </c>
      <c r="C30" s="51" t="s">
        <v>264</v>
      </c>
      <c r="D30" s="43">
        <v>1</v>
      </c>
      <c r="E30" s="52">
        <v>2990.4</v>
      </c>
      <c r="F30" s="53">
        <v>2929</v>
      </c>
      <c r="G30" s="54">
        <v>3572.16</v>
      </c>
      <c r="H30" s="57">
        <v>2990.4</v>
      </c>
      <c r="I30" s="53">
        <v>2929</v>
      </c>
      <c r="J30" s="54">
        <v>3572.16</v>
      </c>
      <c r="K30" s="57">
        <f>+H30</f>
        <v>2990.4</v>
      </c>
      <c r="L30" s="53">
        <f>+I30</f>
        <v>2929</v>
      </c>
      <c r="M30" s="54"/>
      <c r="N30" s="54"/>
      <c r="O30" s="54"/>
      <c r="P30" s="54">
        <f t="shared" si="0"/>
        <v>428666.47249999997</v>
      </c>
      <c r="Q30" s="55">
        <f>+L30*1756.23</f>
        <v>5143997.67</v>
      </c>
      <c r="R30" s="48"/>
      <c r="S30" s="48"/>
    </row>
    <row r="31" spans="1:19" s="56" customFormat="1" hidden="1">
      <c r="A31" s="201"/>
      <c r="B31" s="203"/>
      <c r="C31" s="51" t="s">
        <v>262</v>
      </c>
      <c r="D31" s="43">
        <v>0</v>
      </c>
      <c r="E31" s="52"/>
      <c r="F31" s="53"/>
      <c r="G31" s="54"/>
      <c r="H31" s="57"/>
      <c r="I31" s="53"/>
      <c r="J31" s="54"/>
      <c r="K31" s="64"/>
      <c r="L31" s="65"/>
      <c r="M31" s="54"/>
      <c r="N31" s="54"/>
      <c r="O31" s="54"/>
      <c r="P31" s="54"/>
      <c r="Q31" s="55"/>
    </row>
    <row r="32" spans="1:19" s="56" customFormat="1">
      <c r="A32" s="49">
        <v>17</v>
      </c>
      <c r="B32" s="50" t="s">
        <v>279</v>
      </c>
      <c r="C32" s="51" t="s">
        <v>264</v>
      </c>
      <c r="D32" s="43">
        <v>1</v>
      </c>
      <c r="E32" s="52">
        <v>4934</v>
      </c>
      <c r="F32" s="53">
        <v>4912</v>
      </c>
      <c r="G32" s="54">
        <v>5500</v>
      </c>
      <c r="H32" s="52">
        <v>4934</v>
      </c>
      <c r="I32" s="53">
        <v>4912</v>
      </c>
      <c r="J32" s="54">
        <v>5500</v>
      </c>
      <c r="K32" s="52">
        <v>4934</v>
      </c>
      <c r="L32" s="53">
        <v>4912</v>
      </c>
      <c r="M32" s="54">
        <v>5500</v>
      </c>
      <c r="N32" s="54"/>
      <c r="O32" s="54"/>
      <c r="P32" s="54">
        <f t="shared" si="0"/>
        <v>718883.48</v>
      </c>
      <c r="Q32" s="55">
        <f>+L32*1756.23</f>
        <v>8626601.7599999998</v>
      </c>
      <c r="R32" s="48"/>
      <c r="S32" s="48"/>
    </row>
    <row r="33" spans="1:19" s="56" customFormat="1">
      <c r="A33" s="49">
        <v>18</v>
      </c>
      <c r="B33" s="50" t="s">
        <v>280</v>
      </c>
      <c r="C33" s="51" t="s">
        <v>264</v>
      </c>
      <c r="D33" s="43">
        <v>1</v>
      </c>
      <c r="E33" s="52">
        <v>7269.46</v>
      </c>
      <c r="F33" s="53">
        <v>2216.5700000000002</v>
      </c>
      <c r="G33" s="54">
        <f>426+457+2090</f>
        <v>2973</v>
      </c>
      <c r="H33" s="52">
        <v>7269.46</v>
      </c>
      <c r="I33" s="53">
        <v>2216.5700000000002</v>
      </c>
      <c r="J33" s="54">
        <f>426+457+2090</f>
        <v>2973</v>
      </c>
      <c r="K33" s="52">
        <v>7269.46</v>
      </c>
      <c r="L33" s="53">
        <v>2216.5700000000002</v>
      </c>
      <c r="M33" s="54">
        <f>426+457+2090</f>
        <v>2973</v>
      </c>
      <c r="N33" s="54"/>
      <c r="O33" s="54"/>
      <c r="P33" s="54">
        <f t="shared" si="0"/>
        <v>324400.56092500006</v>
      </c>
      <c r="Q33" s="55">
        <f>+L33*1756.23</f>
        <v>3892806.7311000004</v>
      </c>
      <c r="R33" s="48"/>
      <c r="S33" s="48"/>
    </row>
    <row r="34" spans="1:19" s="56" customFormat="1">
      <c r="A34" s="200">
        <v>19</v>
      </c>
      <c r="B34" s="202" t="s">
        <v>281</v>
      </c>
      <c r="C34" s="51" t="s">
        <v>264</v>
      </c>
      <c r="D34" s="43">
        <v>1</v>
      </c>
      <c r="E34" s="53">
        <v>3102</v>
      </c>
      <c r="F34" s="53">
        <v>3102</v>
      </c>
      <c r="G34" s="54">
        <v>2500</v>
      </c>
      <c r="H34" s="57">
        <v>3102</v>
      </c>
      <c r="I34" s="53">
        <v>3102</v>
      </c>
      <c r="J34" s="54">
        <v>2500</v>
      </c>
      <c r="K34" s="57">
        <v>3102</v>
      </c>
      <c r="L34" s="53">
        <v>3102</v>
      </c>
      <c r="M34" s="54">
        <v>2500</v>
      </c>
      <c r="N34" s="54"/>
      <c r="O34" s="54"/>
      <c r="P34" s="54">
        <f t="shared" si="0"/>
        <v>453985.45500000002</v>
      </c>
      <c r="Q34" s="55">
        <f>+L34*1756.23</f>
        <v>5447825.46</v>
      </c>
      <c r="R34" s="48"/>
      <c r="S34" s="48"/>
    </row>
    <row r="35" spans="1:19" s="56" customFormat="1">
      <c r="A35" s="207"/>
      <c r="B35" s="208"/>
      <c r="C35" s="51" t="s">
        <v>282</v>
      </c>
      <c r="D35" s="43">
        <v>1</v>
      </c>
      <c r="E35" s="52"/>
      <c r="F35" s="53"/>
      <c r="G35" s="54"/>
      <c r="H35" s="57">
        <v>2400</v>
      </c>
      <c r="I35" s="53">
        <v>2700.3899999999994</v>
      </c>
      <c r="J35" s="54"/>
      <c r="K35" s="57">
        <v>2400</v>
      </c>
      <c r="L35" s="53">
        <v>2700.3899999999994</v>
      </c>
      <c r="M35" s="54"/>
      <c r="N35" s="54"/>
      <c r="O35" s="54"/>
      <c r="P35" s="54">
        <f t="shared" si="0"/>
        <v>395208.82747499994</v>
      </c>
      <c r="Q35" s="55">
        <f>+L35*1756.23</f>
        <v>4742505.9296999993</v>
      </c>
      <c r="R35" s="48"/>
      <c r="S35" s="48"/>
    </row>
    <row r="36" spans="1:19" s="56" customFormat="1" hidden="1">
      <c r="A36" s="201"/>
      <c r="B36" s="203"/>
      <c r="C36" s="51" t="s">
        <v>262</v>
      </c>
      <c r="D36" s="43">
        <v>0</v>
      </c>
      <c r="E36" s="58"/>
      <c r="F36" s="59"/>
      <c r="G36" s="55"/>
      <c r="H36" s="60">
        <v>2745</v>
      </c>
      <c r="I36" s="59">
        <v>2700.39</v>
      </c>
      <c r="J36" s="55"/>
      <c r="K36" s="68"/>
      <c r="L36" s="69"/>
      <c r="M36" s="55"/>
      <c r="N36" s="55"/>
      <c r="O36" s="55"/>
      <c r="P36" s="55"/>
      <c r="Q36" s="55"/>
    </row>
    <row r="37" spans="1:19" s="56" customFormat="1">
      <c r="A37" s="49">
        <v>20</v>
      </c>
      <c r="B37" s="50" t="s">
        <v>283</v>
      </c>
      <c r="C37" s="51" t="s">
        <v>264</v>
      </c>
      <c r="D37" s="43">
        <v>1</v>
      </c>
      <c r="E37" s="52">
        <v>27571</v>
      </c>
      <c r="F37" s="53">
        <v>8545</v>
      </c>
      <c r="G37" s="54"/>
      <c r="H37" s="57">
        <v>27571</v>
      </c>
      <c r="I37" s="53">
        <v>8545</v>
      </c>
      <c r="J37" s="54">
        <v>4778</v>
      </c>
      <c r="K37" s="57">
        <v>27571</v>
      </c>
      <c r="L37" s="53">
        <v>8545</v>
      </c>
      <c r="M37" s="54"/>
      <c r="N37" s="54"/>
      <c r="O37" s="54"/>
      <c r="P37" s="54">
        <f t="shared" si="0"/>
        <v>1250582.1125</v>
      </c>
      <c r="Q37" s="55">
        <f t="shared" ref="Q37:Q42" si="1">+L37*1756.23</f>
        <v>15006985.35</v>
      </c>
      <c r="R37" s="48"/>
      <c r="S37" s="48"/>
    </row>
    <row r="38" spans="1:19" s="56" customFormat="1">
      <c r="A38" s="200">
        <v>21</v>
      </c>
      <c r="B38" s="202" t="s">
        <v>284</v>
      </c>
      <c r="C38" s="51" t="s">
        <v>264</v>
      </c>
      <c r="D38" s="43">
        <v>1</v>
      </c>
      <c r="E38" s="52">
        <v>8700</v>
      </c>
      <c r="F38" s="53">
        <v>6248</v>
      </c>
      <c r="G38" s="54">
        <v>4778</v>
      </c>
      <c r="H38" s="57">
        <v>8700</v>
      </c>
      <c r="I38" s="53">
        <v>6248</v>
      </c>
      <c r="J38" s="54">
        <v>3105</v>
      </c>
      <c r="K38" s="57">
        <v>8700</v>
      </c>
      <c r="L38" s="53">
        <v>6248</v>
      </c>
      <c r="M38" s="54">
        <v>3105</v>
      </c>
      <c r="N38" s="54"/>
      <c r="O38" s="54"/>
      <c r="P38" s="54">
        <f t="shared" si="0"/>
        <v>914410.42</v>
      </c>
      <c r="Q38" s="55">
        <f t="shared" si="1"/>
        <v>10972925.040000001</v>
      </c>
      <c r="R38" s="48"/>
      <c r="S38" s="48"/>
    </row>
    <row r="39" spans="1:19" s="56" customFormat="1">
      <c r="A39" s="201"/>
      <c r="B39" s="203"/>
      <c r="C39" s="51" t="s">
        <v>264</v>
      </c>
      <c r="D39" s="43">
        <v>1</v>
      </c>
      <c r="E39" s="52"/>
      <c r="F39" s="53"/>
      <c r="G39" s="54"/>
      <c r="H39" s="57"/>
      <c r="I39" s="53"/>
      <c r="J39" s="54"/>
      <c r="K39" s="57">
        <v>6731.2039999999997</v>
      </c>
      <c r="L39" s="53">
        <v>4603.1200000000008</v>
      </c>
      <c r="M39" s="54">
        <v>1673</v>
      </c>
      <c r="N39" s="54"/>
      <c r="O39" s="54"/>
      <c r="P39" s="54">
        <f t="shared" si="0"/>
        <v>673678.1198000001</v>
      </c>
      <c r="Q39" s="55">
        <f t="shared" si="1"/>
        <v>8084137.4376000017</v>
      </c>
      <c r="R39" s="48"/>
      <c r="S39" s="48"/>
    </row>
    <row r="40" spans="1:19" s="56" customFormat="1">
      <c r="A40" s="49">
        <v>22</v>
      </c>
      <c r="B40" s="50" t="s">
        <v>285</v>
      </c>
      <c r="C40" s="51" t="s">
        <v>264</v>
      </c>
      <c r="D40" s="43">
        <v>1</v>
      </c>
      <c r="E40" s="52">
        <v>11904</v>
      </c>
      <c r="F40" s="53">
        <v>5829</v>
      </c>
      <c r="G40" s="54">
        <v>5283</v>
      </c>
      <c r="H40" s="57">
        <f>6702.5+11904</f>
        <v>18606.5</v>
      </c>
      <c r="I40" s="53">
        <f>3693+5829</f>
        <v>9522</v>
      </c>
      <c r="J40" s="54">
        <f>5283+3300</f>
        <v>8583</v>
      </c>
      <c r="K40" s="57">
        <f>6702.5+11904</f>
        <v>18606.5</v>
      </c>
      <c r="L40" s="53">
        <f>3693+5829</f>
        <v>9522</v>
      </c>
      <c r="M40" s="54">
        <v>5283</v>
      </c>
      <c r="N40" s="54"/>
      <c r="O40" s="54"/>
      <c r="P40" s="54">
        <f t="shared" si="0"/>
        <v>1393568.5050000001</v>
      </c>
      <c r="Q40" s="55">
        <f t="shared" si="1"/>
        <v>16722822.060000001</v>
      </c>
      <c r="R40" s="48"/>
      <c r="S40" s="48"/>
    </row>
    <row r="41" spans="1:19" s="56" customFormat="1">
      <c r="A41" s="49">
        <v>23</v>
      </c>
      <c r="B41" s="50" t="s">
        <v>286</v>
      </c>
      <c r="C41" s="51" t="s">
        <v>264</v>
      </c>
      <c r="D41" s="43">
        <v>1</v>
      </c>
      <c r="E41" s="52">
        <v>7230</v>
      </c>
      <c r="F41" s="53">
        <v>4400.12</v>
      </c>
      <c r="G41" s="54">
        <v>3300</v>
      </c>
      <c r="H41" s="57">
        <v>7230</v>
      </c>
      <c r="I41" s="53">
        <v>4400.12</v>
      </c>
      <c r="J41" s="54">
        <v>2540</v>
      </c>
      <c r="K41" s="57">
        <v>7230</v>
      </c>
      <c r="L41" s="53">
        <v>4400.12</v>
      </c>
      <c r="M41" s="54">
        <v>3300</v>
      </c>
      <c r="N41" s="54"/>
      <c r="O41" s="54"/>
      <c r="P41" s="54">
        <f t="shared" si="0"/>
        <v>643968.56229999999</v>
      </c>
      <c r="Q41" s="55">
        <f t="shared" si="1"/>
        <v>7727622.7476000004</v>
      </c>
      <c r="R41" s="48"/>
      <c r="S41" s="48"/>
    </row>
    <row r="42" spans="1:19" s="56" customFormat="1">
      <c r="A42" s="200">
        <v>24</v>
      </c>
      <c r="B42" s="202" t="s">
        <v>287</v>
      </c>
      <c r="C42" s="51" t="s">
        <v>264</v>
      </c>
      <c r="D42" s="43">
        <v>1</v>
      </c>
      <c r="E42" s="52">
        <v>3391.88</v>
      </c>
      <c r="F42" s="53">
        <v>2540</v>
      </c>
      <c r="G42" s="54">
        <v>2540</v>
      </c>
      <c r="H42" s="57">
        <v>3391.88</v>
      </c>
      <c r="I42" s="53">
        <v>2577</v>
      </c>
      <c r="J42" s="54">
        <v>4320</v>
      </c>
      <c r="K42" s="57">
        <v>3391.88</v>
      </c>
      <c r="L42" s="53">
        <v>2577</v>
      </c>
      <c r="M42" s="54">
        <v>2540</v>
      </c>
      <c r="N42" s="54"/>
      <c r="O42" s="54"/>
      <c r="P42" s="54">
        <f t="shared" si="0"/>
        <v>377150.39250000002</v>
      </c>
      <c r="Q42" s="55">
        <f t="shared" si="1"/>
        <v>4525804.71</v>
      </c>
      <c r="R42" s="48"/>
      <c r="S42" s="48"/>
    </row>
    <row r="43" spans="1:19" s="56" customFormat="1" hidden="1">
      <c r="A43" s="201"/>
      <c r="B43" s="203"/>
      <c r="C43" s="51" t="s">
        <v>262</v>
      </c>
      <c r="D43" s="43">
        <v>1</v>
      </c>
      <c r="E43" s="58"/>
      <c r="F43" s="59"/>
      <c r="G43" s="55"/>
      <c r="H43" s="60"/>
      <c r="I43" s="59"/>
      <c r="J43" s="55"/>
      <c r="K43" s="60">
        <v>1427</v>
      </c>
      <c r="L43" s="59">
        <v>1427</v>
      </c>
      <c r="M43" s="55"/>
      <c r="N43" s="55">
        <f>308968.5*1.16</f>
        <v>358403.45999999996</v>
      </c>
      <c r="O43" s="55">
        <f>358403.46*12</f>
        <v>4300841.5200000005</v>
      </c>
      <c r="P43" s="54"/>
      <c r="Q43" s="55"/>
      <c r="R43" s="48"/>
      <c r="S43" s="48"/>
    </row>
    <row r="44" spans="1:19" s="56" customFormat="1">
      <c r="A44" s="49">
        <v>25</v>
      </c>
      <c r="B44" s="50" t="s">
        <v>288</v>
      </c>
      <c r="C44" s="51" t="s">
        <v>264</v>
      </c>
      <c r="D44" s="43">
        <v>1</v>
      </c>
      <c r="E44" s="52">
        <v>4380</v>
      </c>
      <c r="F44" s="53">
        <v>1080</v>
      </c>
      <c r="G44" s="54"/>
      <c r="H44" s="52">
        <v>4380</v>
      </c>
      <c r="I44" s="53">
        <v>1080</v>
      </c>
      <c r="J44" s="54"/>
      <c r="K44" s="57">
        <v>4380</v>
      </c>
      <c r="L44" s="53">
        <v>1080</v>
      </c>
      <c r="M44" s="54"/>
      <c r="N44" s="54"/>
      <c r="O44" s="54"/>
      <c r="P44" s="54">
        <f t="shared" si="0"/>
        <v>158060.69999999998</v>
      </c>
      <c r="Q44" s="55">
        <f>+L44*1756.23</f>
        <v>1896728.4</v>
      </c>
      <c r="R44" s="48"/>
      <c r="S44" s="48"/>
    </row>
    <row r="45" spans="1:19" s="56" customFormat="1">
      <c r="A45" s="200">
        <v>26</v>
      </c>
      <c r="B45" s="202" t="s">
        <v>289</v>
      </c>
      <c r="C45" s="51" t="s">
        <v>264</v>
      </c>
      <c r="D45" s="43">
        <v>1</v>
      </c>
      <c r="E45" s="52">
        <v>12916.02</v>
      </c>
      <c r="F45" s="53">
        <v>5656</v>
      </c>
      <c r="G45" s="54">
        <v>4320</v>
      </c>
      <c r="H45" s="57">
        <v>17000</v>
      </c>
      <c r="I45" s="53">
        <v>7158.28</v>
      </c>
      <c r="J45" s="54">
        <v>2623</v>
      </c>
      <c r="K45" s="57">
        <v>17000</v>
      </c>
      <c r="L45" s="53">
        <v>7158.28</v>
      </c>
      <c r="M45" s="54">
        <v>4320</v>
      </c>
      <c r="N45" s="54"/>
      <c r="O45" s="54"/>
      <c r="P45" s="54">
        <f t="shared" si="0"/>
        <v>1047632.1737</v>
      </c>
      <c r="Q45" s="55">
        <f>+L45*1756.23</f>
        <v>12571586.0844</v>
      </c>
      <c r="R45" s="48"/>
      <c r="S45" s="48"/>
    </row>
    <row r="46" spans="1:19" s="56" customFormat="1" hidden="1">
      <c r="A46" s="201"/>
      <c r="B46" s="203"/>
      <c r="C46" s="51" t="s">
        <v>262</v>
      </c>
      <c r="D46" s="43">
        <v>0</v>
      </c>
      <c r="E46" s="52"/>
      <c r="F46" s="53"/>
      <c r="G46" s="54"/>
      <c r="H46" s="57"/>
      <c r="I46" s="53"/>
      <c r="J46" s="54"/>
      <c r="K46" s="57">
        <v>1144.7</v>
      </c>
      <c r="L46" s="53">
        <v>1143.49</v>
      </c>
      <c r="M46" s="54"/>
      <c r="N46" s="54"/>
      <c r="O46" s="54"/>
      <c r="P46" s="54"/>
      <c r="Q46" s="55"/>
    </row>
    <row r="47" spans="1:19" s="56" customFormat="1">
      <c r="A47" s="200">
        <v>27</v>
      </c>
      <c r="B47" s="202" t="s">
        <v>290</v>
      </c>
      <c r="C47" s="51" t="s">
        <v>264</v>
      </c>
      <c r="D47" s="43">
        <v>1</v>
      </c>
      <c r="E47" s="52">
        <v>17061.39</v>
      </c>
      <c r="F47" s="67">
        <v>4189.62</v>
      </c>
      <c r="G47" s="54">
        <v>2623</v>
      </c>
      <c r="H47" s="52">
        <v>17061.39</v>
      </c>
      <c r="I47" s="67">
        <v>4189.62</v>
      </c>
      <c r="J47" s="54">
        <v>2243</v>
      </c>
      <c r="K47" s="52">
        <v>17061.39</v>
      </c>
      <c r="L47" s="67">
        <v>4189.62</v>
      </c>
      <c r="M47" s="54">
        <v>2623</v>
      </c>
      <c r="N47" s="54"/>
      <c r="O47" s="54"/>
      <c r="P47" s="54">
        <f t="shared" si="0"/>
        <v>613161.36105000007</v>
      </c>
      <c r="Q47" s="55">
        <f>+L47*1756.23</f>
        <v>7357936.3326000003</v>
      </c>
      <c r="R47" s="48"/>
      <c r="S47" s="48"/>
    </row>
    <row r="48" spans="1:19" s="56" customFormat="1" hidden="1">
      <c r="A48" s="201"/>
      <c r="B48" s="203"/>
      <c r="C48" s="51" t="s">
        <v>262</v>
      </c>
      <c r="D48" s="43">
        <v>1</v>
      </c>
      <c r="E48" s="58">
        <v>2000</v>
      </c>
      <c r="F48" s="59">
        <v>1625</v>
      </c>
      <c r="G48" s="55">
        <v>8250</v>
      </c>
      <c r="H48" s="60">
        <v>2000</v>
      </c>
      <c r="I48" s="59">
        <v>1625</v>
      </c>
      <c r="J48" s="55">
        <v>8250</v>
      </c>
      <c r="K48" s="60">
        <v>2000</v>
      </c>
      <c r="L48" s="59">
        <v>1625</v>
      </c>
      <c r="M48" s="55"/>
      <c r="N48" s="55">
        <f>(622336.61/1.16)/12</f>
        <v>44708.089798850582</v>
      </c>
      <c r="O48" s="55">
        <f>N48*12</f>
        <v>536497.07758620696</v>
      </c>
      <c r="P48" s="54"/>
      <c r="Q48" s="55"/>
      <c r="R48" s="48"/>
      <c r="S48" s="48"/>
    </row>
    <row r="49" spans="1:19" s="56" customFormat="1" ht="14.25" customHeight="1">
      <c r="A49" s="49">
        <v>28</v>
      </c>
      <c r="B49" s="50" t="s">
        <v>291</v>
      </c>
      <c r="C49" s="51" t="s">
        <v>264</v>
      </c>
      <c r="D49" s="43">
        <v>1</v>
      </c>
      <c r="E49" s="52">
        <v>4000</v>
      </c>
      <c r="F49" s="53">
        <v>3532.41</v>
      </c>
      <c r="G49" s="54">
        <v>2243</v>
      </c>
      <c r="H49" s="57">
        <v>4000</v>
      </c>
      <c r="I49" s="53">
        <v>3532.41</v>
      </c>
      <c r="J49" s="54">
        <v>6116</v>
      </c>
      <c r="K49" s="57">
        <v>4000</v>
      </c>
      <c r="L49" s="53">
        <v>3532.41</v>
      </c>
      <c r="M49" s="54">
        <v>2243</v>
      </c>
      <c r="N49" s="54"/>
      <c r="O49" s="54"/>
      <c r="P49" s="54">
        <f t="shared" si="0"/>
        <v>516977.03452499997</v>
      </c>
      <c r="Q49" s="55">
        <f>+L49*1756.23</f>
        <v>6203724.4142999994</v>
      </c>
      <c r="R49" s="48"/>
      <c r="S49" s="48"/>
    </row>
    <row r="50" spans="1:19" s="56" customFormat="1">
      <c r="A50" s="49">
        <v>29</v>
      </c>
      <c r="B50" s="50" t="s">
        <v>292</v>
      </c>
      <c r="C50" s="51" t="s">
        <v>264</v>
      </c>
      <c r="D50" s="43">
        <v>1</v>
      </c>
      <c r="E50" s="52">
        <v>18543.29</v>
      </c>
      <c r="F50" s="53">
        <v>9450.09</v>
      </c>
      <c r="G50" s="54"/>
      <c r="H50" s="57">
        <v>18543.29</v>
      </c>
      <c r="I50" s="53">
        <v>9450.09</v>
      </c>
      <c r="J50" s="54">
        <f>11670+35651.94</f>
        <v>47321.94</v>
      </c>
      <c r="K50" s="57">
        <v>18543.29</v>
      </c>
      <c r="L50" s="53">
        <v>9450.09</v>
      </c>
      <c r="M50" s="54"/>
      <c r="N50" s="54"/>
      <c r="O50" s="54"/>
      <c r="P50" s="54">
        <f t="shared" si="0"/>
        <v>1383044.296725</v>
      </c>
      <c r="Q50" s="55">
        <f>+L50*1756.23</f>
        <v>16596531.560700001</v>
      </c>
      <c r="R50" s="48"/>
      <c r="S50" s="48"/>
    </row>
    <row r="51" spans="1:19" s="56" customFormat="1">
      <c r="A51" s="49">
        <v>30</v>
      </c>
      <c r="B51" s="50" t="s">
        <v>293</v>
      </c>
      <c r="C51" s="51" t="s">
        <v>264</v>
      </c>
      <c r="D51" s="43">
        <v>1</v>
      </c>
      <c r="E51" s="52">
        <v>6114.39</v>
      </c>
      <c r="F51" s="53">
        <v>2330</v>
      </c>
      <c r="G51" s="54">
        <v>6116</v>
      </c>
      <c r="H51" s="57">
        <v>6114.39</v>
      </c>
      <c r="I51" s="53">
        <v>2330</v>
      </c>
      <c r="J51" s="54">
        <v>2584</v>
      </c>
      <c r="K51" s="57">
        <v>6114.39</v>
      </c>
      <c r="L51" s="53">
        <v>2330</v>
      </c>
      <c r="M51" s="54">
        <v>6116</v>
      </c>
      <c r="N51" s="54"/>
      <c r="O51" s="54"/>
      <c r="P51" s="54">
        <f t="shared" si="0"/>
        <v>341001.32500000001</v>
      </c>
      <c r="Q51" s="55">
        <f>+L51*1756.23</f>
        <v>4092015.9</v>
      </c>
      <c r="R51" s="48"/>
      <c r="S51" s="48"/>
    </row>
    <row r="52" spans="1:19" s="56" customFormat="1">
      <c r="A52" s="200">
        <v>31</v>
      </c>
      <c r="B52" s="202" t="s">
        <v>294</v>
      </c>
      <c r="C52" s="51" t="s">
        <v>264</v>
      </c>
      <c r="D52" s="43">
        <v>1</v>
      </c>
      <c r="E52" s="52">
        <f>3545+15343.65</f>
        <v>18888.650000000001</v>
      </c>
      <c r="F52" s="53">
        <f>2206+10981</f>
        <v>13187</v>
      </c>
      <c r="G52" s="54">
        <f>11670+35651.94</f>
        <v>47321.94</v>
      </c>
      <c r="H52" s="57">
        <f>3545+15343.65</f>
        <v>18888.650000000001</v>
      </c>
      <c r="I52" s="53">
        <f>2206+10981</f>
        <v>13187</v>
      </c>
      <c r="J52" s="54">
        <f>9000+2990.81</f>
        <v>11990.81</v>
      </c>
      <c r="K52" s="57">
        <f>+H52</f>
        <v>18888.650000000001</v>
      </c>
      <c r="L52" s="53">
        <f>+I52</f>
        <v>13187</v>
      </c>
      <c r="M52" s="54"/>
      <c r="N52" s="54"/>
      <c r="O52" s="54"/>
      <c r="P52" s="54">
        <f t="shared" si="0"/>
        <v>1929950.4175000002</v>
      </c>
      <c r="Q52" s="55">
        <f>+L52*1756.23</f>
        <v>23159405.010000002</v>
      </c>
      <c r="R52" s="48"/>
      <c r="S52" s="48"/>
    </row>
    <row r="53" spans="1:19" s="56" customFormat="1" hidden="1">
      <c r="A53" s="201"/>
      <c r="B53" s="203"/>
      <c r="C53" s="51" t="s">
        <v>262</v>
      </c>
      <c r="D53" s="43">
        <v>0</v>
      </c>
      <c r="E53" s="52"/>
      <c r="F53" s="53"/>
      <c r="G53" s="54"/>
      <c r="H53" s="57"/>
      <c r="I53" s="53"/>
      <c r="J53" s="54"/>
      <c r="K53" s="64"/>
      <c r="L53" s="65"/>
      <c r="M53" s="54"/>
      <c r="N53" s="54"/>
      <c r="O53" s="54"/>
      <c r="P53" s="54"/>
      <c r="Q53" s="55"/>
    </row>
    <row r="54" spans="1:19" s="56" customFormat="1">
      <c r="A54" s="200">
        <v>32</v>
      </c>
      <c r="B54" s="202" t="s">
        <v>295</v>
      </c>
      <c r="C54" s="51" t="s">
        <v>264</v>
      </c>
      <c r="D54" s="43">
        <v>1</v>
      </c>
      <c r="E54" s="52">
        <v>2346</v>
      </c>
      <c r="F54" s="53">
        <v>2305</v>
      </c>
      <c r="G54" s="54">
        <v>2584</v>
      </c>
      <c r="H54" s="57">
        <v>2346</v>
      </c>
      <c r="I54" s="53">
        <v>2305</v>
      </c>
      <c r="J54" s="54">
        <v>6000</v>
      </c>
      <c r="K54" s="57">
        <f>+H54</f>
        <v>2346</v>
      </c>
      <c r="L54" s="53">
        <f>+I54</f>
        <v>2305</v>
      </c>
      <c r="M54" s="54"/>
      <c r="N54" s="54"/>
      <c r="O54" s="54"/>
      <c r="P54" s="54">
        <f t="shared" si="0"/>
        <v>337342.51250000001</v>
      </c>
      <c r="Q54" s="55">
        <f>+L54*1756.23</f>
        <v>4048110.15</v>
      </c>
      <c r="R54" s="48"/>
      <c r="S54" s="48"/>
    </row>
    <row r="55" spans="1:19" s="56" customFormat="1" hidden="1">
      <c r="A55" s="201"/>
      <c r="B55" s="203"/>
      <c r="C55" s="51" t="s">
        <v>262</v>
      </c>
      <c r="D55" s="43">
        <v>0</v>
      </c>
      <c r="E55" s="52"/>
      <c r="F55" s="53"/>
      <c r="G55" s="54"/>
      <c r="H55" s="57"/>
      <c r="I55" s="53"/>
      <c r="J55" s="54"/>
      <c r="K55" s="64"/>
      <c r="L55" s="65"/>
      <c r="M55" s="54"/>
      <c r="N55" s="54"/>
      <c r="O55" s="54"/>
      <c r="P55" s="54"/>
      <c r="Q55" s="55"/>
    </row>
    <row r="56" spans="1:19" s="56" customFormat="1">
      <c r="A56" s="49">
        <v>33</v>
      </c>
      <c r="B56" s="50" t="s">
        <v>296</v>
      </c>
      <c r="C56" s="51" t="s">
        <v>264</v>
      </c>
      <c r="D56" s="43">
        <v>1</v>
      </c>
      <c r="E56" s="52">
        <v>5000</v>
      </c>
      <c r="F56" s="53">
        <v>4539</v>
      </c>
      <c r="G56" s="54">
        <v>2990.81</v>
      </c>
      <c r="H56" s="52">
        <v>5000</v>
      </c>
      <c r="I56" s="53">
        <v>4539</v>
      </c>
      <c r="J56" s="54">
        <v>1535</v>
      </c>
      <c r="K56" s="52">
        <v>5000</v>
      </c>
      <c r="L56" s="53">
        <v>4539</v>
      </c>
      <c r="M56" s="54">
        <v>2990.81</v>
      </c>
      <c r="N56" s="54"/>
      <c r="O56" s="54"/>
      <c r="P56" s="54">
        <f>+Q56/12</f>
        <v>664293.99749999994</v>
      </c>
      <c r="Q56" s="55">
        <f>+L56*1756.23</f>
        <v>7971527.9699999997</v>
      </c>
      <c r="R56" s="48"/>
      <c r="S56" s="48"/>
    </row>
    <row r="57" spans="1:19" s="56" customFormat="1">
      <c r="A57" s="49">
        <v>34</v>
      </c>
      <c r="B57" s="50" t="s">
        <v>297</v>
      </c>
      <c r="C57" s="51" t="s">
        <v>264</v>
      </c>
      <c r="D57" s="43">
        <v>1</v>
      </c>
      <c r="E57" s="52">
        <v>11246</v>
      </c>
      <c r="F57" s="53">
        <v>3000</v>
      </c>
      <c r="G57" s="54"/>
      <c r="H57" s="57">
        <v>11246</v>
      </c>
      <c r="I57" s="53">
        <v>3000</v>
      </c>
      <c r="J57" s="54">
        <v>2320</v>
      </c>
      <c r="K57" s="57">
        <v>11246</v>
      </c>
      <c r="L57" s="53">
        <v>3000</v>
      </c>
      <c r="M57" s="54"/>
      <c r="N57" s="54"/>
      <c r="O57" s="54"/>
      <c r="P57" s="54">
        <f>+Q57/12</f>
        <v>439057.5</v>
      </c>
      <c r="Q57" s="55">
        <f>+L57*1756.23</f>
        <v>5268690</v>
      </c>
      <c r="R57" s="48"/>
      <c r="S57" s="48"/>
    </row>
    <row r="58" spans="1:19" s="56" customFormat="1">
      <c r="A58" s="49" t="s">
        <v>298</v>
      </c>
      <c r="B58" s="50" t="s">
        <v>299</v>
      </c>
      <c r="C58" s="51" t="s">
        <v>264</v>
      </c>
      <c r="D58" s="43">
        <v>1</v>
      </c>
      <c r="E58" s="52">
        <f>13075+13356</f>
        <v>26431</v>
      </c>
      <c r="F58" s="53">
        <f>1256+12480</f>
        <v>13736</v>
      </c>
      <c r="G58" s="54">
        <f>9000+2526</f>
        <v>11526</v>
      </c>
      <c r="H58" s="52">
        <f>13075+13356</f>
        <v>26431</v>
      </c>
      <c r="I58" s="53">
        <f>1256+12480</f>
        <v>13736</v>
      </c>
      <c r="J58" s="54">
        <f>295+483.97</f>
        <v>778.97</v>
      </c>
      <c r="K58" s="57">
        <f>13075+13356</f>
        <v>26431</v>
      </c>
      <c r="L58" s="53">
        <f>1256+12480</f>
        <v>13736</v>
      </c>
      <c r="M58" s="54">
        <f>9000+2526</f>
        <v>11526</v>
      </c>
      <c r="N58" s="54"/>
      <c r="O58" s="54"/>
      <c r="P58" s="54">
        <f>+Q58/12</f>
        <v>2010297.9400000002</v>
      </c>
      <c r="Q58" s="55">
        <f>+L58*1756.23</f>
        <v>24123575.280000001</v>
      </c>
      <c r="R58" s="48"/>
      <c r="S58" s="48"/>
    </row>
    <row r="59" spans="1:19" s="56" customFormat="1">
      <c r="A59" s="49" t="s">
        <v>300</v>
      </c>
      <c r="B59" s="50" t="s">
        <v>301</v>
      </c>
      <c r="C59" s="51" t="s">
        <v>264</v>
      </c>
      <c r="D59" s="43">
        <v>1</v>
      </c>
      <c r="E59" s="52">
        <f>3076.32+2992+12353.8</f>
        <v>18422.12</v>
      </c>
      <c r="F59" s="67">
        <f>2320+3200+295</f>
        <v>5815</v>
      </c>
      <c r="G59" s="54">
        <f>2320+295</f>
        <v>2615</v>
      </c>
      <c r="H59" s="52">
        <f>3076.32+2992+12353.8</f>
        <v>18422.12</v>
      </c>
      <c r="I59" s="67">
        <f>2320+295+3200</f>
        <v>5815</v>
      </c>
      <c r="J59" s="54"/>
      <c r="K59" s="57">
        <f>3076.32+12353.8</f>
        <v>15430.119999999999</v>
      </c>
      <c r="L59" s="67">
        <f>2320+295</f>
        <v>2615</v>
      </c>
      <c r="M59" s="54">
        <f>2320+295</f>
        <v>2615</v>
      </c>
      <c r="N59" s="54"/>
      <c r="O59" s="54"/>
      <c r="P59" s="54">
        <f>+Q59/12</f>
        <v>382711.78750000003</v>
      </c>
      <c r="Q59" s="55">
        <f>+L59*1756.23</f>
        <v>4592541.45</v>
      </c>
      <c r="R59" s="48"/>
      <c r="S59" s="48"/>
    </row>
    <row r="60" spans="1:19" ht="15.75" hidden="1" thickBot="1">
      <c r="A60" s="204" t="s">
        <v>302</v>
      </c>
      <c r="B60" s="205"/>
      <c r="C60" s="206"/>
      <c r="D60" s="70">
        <f>SUM(D11:D59)</f>
        <v>45</v>
      </c>
      <c r="E60" s="71">
        <f t="shared" ref="E60:M60" si="2">SUM(E10:E59)</f>
        <v>468938.36000000004</v>
      </c>
      <c r="F60" s="72">
        <f t="shared" si="2"/>
        <v>211279.08000000002</v>
      </c>
      <c r="G60" s="73">
        <f t="shared" si="2"/>
        <v>340397.45999999996</v>
      </c>
      <c r="H60" s="71">
        <f t="shared" si="2"/>
        <v>484866.84</v>
      </c>
      <c r="I60" s="72">
        <f t="shared" si="2"/>
        <v>224204.13999999998</v>
      </c>
      <c r="J60" s="73">
        <f t="shared" si="2"/>
        <v>348995.47</v>
      </c>
      <c r="K60" s="71">
        <f t="shared" si="2"/>
        <v>505103.19400000008</v>
      </c>
      <c r="L60" s="72">
        <f t="shared" si="2"/>
        <v>230882.21</v>
      </c>
      <c r="M60" s="73">
        <f t="shared" si="2"/>
        <v>278669.40000000002</v>
      </c>
      <c r="N60" s="73">
        <f>SUM(N9:N59)</f>
        <v>4239793.2672988512</v>
      </c>
      <c r="O60" s="73">
        <f>SUM(O9:O59)</f>
        <v>50877519.207586206</v>
      </c>
      <c r="P60" s="73">
        <f>SUM(P9:P59)</f>
        <v>27409872.371174999</v>
      </c>
      <c r="Q60" s="73">
        <f>SUM(Q9:Q59)</f>
        <v>328918468.45409995</v>
      </c>
    </row>
    <row r="61" spans="1:19">
      <c r="A61" s="74"/>
      <c r="B61" s="74"/>
      <c r="C61" s="74"/>
      <c r="D61" s="74"/>
      <c r="E61" s="75"/>
      <c r="F61" s="75"/>
      <c r="G61" s="74"/>
      <c r="H61" s="75"/>
      <c r="I61" s="75"/>
      <c r="J61" s="74"/>
      <c r="K61" s="75"/>
      <c r="L61" s="75"/>
      <c r="M61" s="74"/>
      <c r="N61" s="76"/>
      <c r="O61" s="76"/>
      <c r="P61" s="76"/>
      <c r="Q61" s="76"/>
    </row>
    <row r="62" spans="1:19">
      <c r="A62" t="s">
        <v>303</v>
      </c>
      <c r="B62" s="77" t="s">
        <v>304</v>
      </c>
    </row>
    <row r="63" spans="1:19">
      <c r="B63" s="77"/>
    </row>
    <row r="65" spans="1:14" ht="15.75" thickBot="1">
      <c r="B65" s="77" t="s">
        <v>305</v>
      </c>
    </row>
    <row r="66" spans="1:14" ht="25.5" customHeight="1" thickBot="1">
      <c r="A66" s="78"/>
      <c r="B66" s="198" t="s">
        <v>306</v>
      </c>
      <c r="C66" s="199"/>
      <c r="D66" s="199"/>
      <c r="E66" s="199"/>
      <c r="F66" s="199"/>
      <c r="G66" s="199"/>
      <c r="H66" s="199"/>
      <c r="I66" s="199"/>
      <c r="J66" s="199"/>
      <c r="K66" s="199"/>
      <c r="L66" s="199"/>
      <c r="M66" s="199"/>
      <c r="N66" s="199"/>
    </row>
    <row r="67" spans="1:14" ht="14.25" customHeight="1">
      <c r="A67" s="79"/>
      <c r="B67" s="77" t="s">
        <v>307</v>
      </c>
      <c r="K67" s="48">
        <f>K38-H38</f>
        <v>0</v>
      </c>
      <c r="L67" s="48">
        <f>L38-I38</f>
        <v>0</v>
      </c>
    </row>
    <row r="69" spans="1:14">
      <c r="K69" s="48">
        <f>K34-H34</f>
        <v>0</v>
      </c>
      <c r="L69" s="48">
        <f>L34-I34</f>
        <v>0</v>
      </c>
    </row>
  </sheetData>
  <autoFilter ref="A9:Q60" xr:uid="{00000000-0009-0000-0000-000002000000}">
    <filterColumn colId="2">
      <filters>
        <filter val="A/P"/>
        <filter val="P"/>
      </filters>
    </filterColumn>
    <filterColumn colId="4" showButton="0"/>
    <filterColumn colId="5" showButton="0"/>
    <filterColumn colId="7" showButton="0"/>
    <filterColumn colId="8" showButton="0"/>
    <filterColumn colId="10" showButton="0"/>
    <filterColumn colId="11" showButton="0"/>
    <filterColumn colId="15" showButton="0"/>
  </autoFilter>
  <mergeCells count="37">
    <mergeCell ref="A16:A17"/>
    <mergeCell ref="B16:B17"/>
    <mergeCell ref="A7:F7"/>
    <mergeCell ref="A9:A10"/>
    <mergeCell ref="B9:B10"/>
    <mergeCell ref="C9:C10"/>
    <mergeCell ref="D9:D10"/>
    <mergeCell ref="E9:G9"/>
    <mergeCell ref="H9:J9"/>
    <mergeCell ref="K9:M9"/>
    <mergeCell ref="N9:N10"/>
    <mergeCell ref="O9:O10"/>
    <mergeCell ref="P9:Q9"/>
    <mergeCell ref="A18:A19"/>
    <mergeCell ref="B18:B19"/>
    <mergeCell ref="A23:A24"/>
    <mergeCell ref="B23:B24"/>
    <mergeCell ref="A25:A26"/>
    <mergeCell ref="B25:B26"/>
    <mergeCell ref="A30:A31"/>
    <mergeCell ref="B30:B31"/>
    <mergeCell ref="A34:A36"/>
    <mergeCell ref="B34:B36"/>
    <mergeCell ref="A38:A39"/>
    <mergeCell ref="B38:B39"/>
    <mergeCell ref="B66:N66"/>
    <mergeCell ref="A42:A43"/>
    <mergeCell ref="B42:B43"/>
    <mergeCell ref="A45:A46"/>
    <mergeCell ref="B45:B46"/>
    <mergeCell ref="A47:A48"/>
    <mergeCell ref="B47:B48"/>
    <mergeCell ref="A52:A53"/>
    <mergeCell ref="B52:B53"/>
    <mergeCell ref="A54:A55"/>
    <mergeCell ref="B54:B55"/>
    <mergeCell ref="A60:C60"/>
  </mergeCells>
  <dataValidations count="1">
    <dataValidation type="list" allowBlank="1" showInputMessage="1" showErrorMessage="1" sqref="HL65476:HL65477 RH65476:RH65477 ABD65476:ABD65477 AKZ65476:AKZ65477 AUV65476:AUV65477 BER65476:BER65477 BON65476:BON65477 BYJ65476:BYJ65477 CIF65476:CIF65477 CSB65476:CSB65477 DBX65476:DBX65477 DLT65476:DLT65477 DVP65476:DVP65477 EFL65476:EFL65477 EPH65476:EPH65477 EZD65476:EZD65477 FIZ65476:FIZ65477 FSV65476:FSV65477 GCR65476:GCR65477 GMN65476:GMN65477 GWJ65476:GWJ65477 HGF65476:HGF65477 HQB65476:HQB65477 HZX65476:HZX65477 IJT65476:IJT65477 ITP65476:ITP65477 JDL65476:JDL65477 JNH65476:JNH65477 JXD65476:JXD65477 KGZ65476:KGZ65477 KQV65476:KQV65477 LAR65476:LAR65477 LKN65476:LKN65477 LUJ65476:LUJ65477 MEF65476:MEF65477 MOB65476:MOB65477 MXX65476:MXX65477 NHT65476:NHT65477 NRP65476:NRP65477 OBL65476:OBL65477 OLH65476:OLH65477 OVD65476:OVD65477 PEZ65476:PEZ65477 POV65476:POV65477 PYR65476:PYR65477 QIN65476:QIN65477 QSJ65476:QSJ65477 RCF65476:RCF65477 RMB65476:RMB65477 RVX65476:RVX65477 SFT65476:SFT65477 SPP65476:SPP65477 SZL65476:SZL65477 TJH65476:TJH65477 TTD65476:TTD65477 UCZ65476:UCZ65477 UMV65476:UMV65477 UWR65476:UWR65477 VGN65476:VGN65477 VQJ65476:VQJ65477 WAF65476:WAF65477 WKB65476:WKB65477 WTX65476:WTX65477 HL131012:HL131013 RH131012:RH131013 ABD131012:ABD131013 AKZ131012:AKZ131013 AUV131012:AUV131013 BER131012:BER131013 BON131012:BON131013 BYJ131012:BYJ131013 CIF131012:CIF131013 CSB131012:CSB131013 DBX131012:DBX131013 DLT131012:DLT131013 DVP131012:DVP131013 EFL131012:EFL131013 EPH131012:EPH131013 EZD131012:EZD131013 FIZ131012:FIZ131013 FSV131012:FSV131013 GCR131012:GCR131013 GMN131012:GMN131013 GWJ131012:GWJ131013 HGF131012:HGF131013 HQB131012:HQB131013 HZX131012:HZX131013 IJT131012:IJT131013 ITP131012:ITP131013 JDL131012:JDL131013 JNH131012:JNH131013 JXD131012:JXD131013 KGZ131012:KGZ131013 KQV131012:KQV131013 LAR131012:LAR131013 LKN131012:LKN131013 LUJ131012:LUJ131013 MEF131012:MEF131013 MOB131012:MOB131013 MXX131012:MXX131013 NHT131012:NHT131013 NRP131012:NRP131013 OBL131012:OBL131013 OLH131012:OLH131013 OVD131012:OVD131013 PEZ131012:PEZ131013 POV131012:POV131013 PYR131012:PYR131013 QIN131012:QIN131013 QSJ131012:QSJ131013 RCF131012:RCF131013 RMB131012:RMB131013 RVX131012:RVX131013 SFT131012:SFT131013 SPP131012:SPP131013 SZL131012:SZL131013 TJH131012:TJH131013 TTD131012:TTD131013 UCZ131012:UCZ131013 UMV131012:UMV131013 UWR131012:UWR131013 VGN131012:VGN131013 VQJ131012:VQJ131013 WAF131012:WAF131013 WKB131012:WKB131013 WTX131012:WTX131013 HL196548:HL196549 RH196548:RH196549 ABD196548:ABD196549 AKZ196548:AKZ196549 AUV196548:AUV196549 BER196548:BER196549 BON196548:BON196549 BYJ196548:BYJ196549 CIF196548:CIF196549 CSB196548:CSB196549 DBX196548:DBX196549 DLT196548:DLT196549 DVP196548:DVP196549 EFL196548:EFL196549 EPH196548:EPH196549 EZD196548:EZD196549 FIZ196548:FIZ196549 FSV196548:FSV196549 GCR196548:GCR196549 GMN196548:GMN196549 GWJ196548:GWJ196549 HGF196548:HGF196549 HQB196548:HQB196549 HZX196548:HZX196549 IJT196548:IJT196549 ITP196548:ITP196549 JDL196548:JDL196549 JNH196548:JNH196549 JXD196548:JXD196549 KGZ196548:KGZ196549 KQV196548:KQV196549 LAR196548:LAR196549 LKN196548:LKN196549 LUJ196548:LUJ196549 MEF196548:MEF196549 MOB196548:MOB196549 MXX196548:MXX196549 NHT196548:NHT196549 NRP196548:NRP196549 OBL196548:OBL196549 OLH196548:OLH196549 OVD196548:OVD196549 PEZ196548:PEZ196549 POV196548:POV196549 PYR196548:PYR196549 QIN196548:QIN196549 QSJ196548:QSJ196549 RCF196548:RCF196549 RMB196548:RMB196549 RVX196548:RVX196549 SFT196548:SFT196549 SPP196548:SPP196549 SZL196548:SZL196549 TJH196548:TJH196549 TTD196548:TTD196549 UCZ196548:UCZ196549 UMV196548:UMV196549 UWR196548:UWR196549 VGN196548:VGN196549 VQJ196548:VQJ196549 WAF196548:WAF196549 WKB196548:WKB196549 WTX196548:WTX196549 HL262084:HL262085 RH262084:RH262085 ABD262084:ABD262085 AKZ262084:AKZ262085 AUV262084:AUV262085 BER262084:BER262085 BON262084:BON262085 BYJ262084:BYJ262085 CIF262084:CIF262085 CSB262084:CSB262085 DBX262084:DBX262085 DLT262084:DLT262085 DVP262084:DVP262085 EFL262084:EFL262085 EPH262084:EPH262085 EZD262084:EZD262085 FIZ262084:FIZ262085 FSV262084:FSV262085 GCR262084:GCR262085 GMN262084:GMN262085 GWJ262084:GWJ262085 HGF262084:HGF262085 HQB262084:HQB262085 HZX262084:HZX262085 IJT262084:IJT262085 ITP262084:ITP262085 JDL262084:JDL262085 JNH262084:JNH262085 JXD262084:JXD262085 KGZ262084:KGZ262085 KQV262084:KQV262085 LAR262084:LAR262085 LKN262084:LKN262085 LUJ262084:LUJ262085 MEF262084:MEF262085 MOB262084:MOB262085 MXX262084:MXX262085 NHT262084:NHT262085 NRP262084:NRP262085 OBL262084:OBL262085 OLH262084:OLH262085 OVD262084:OVD262085 PEZ262084:PEZ262085 POV262084:POV262085 PYR262084:PYR262085 QIN262084:QIN262085 QSJ262084:QSJ262085 RCF262084:RCF262085 RMB262084:RMB262085 RVX262084:RVX262085 SFT262084:SFT262085 SPP262084:SPP262085 SZL262084:SZL262085 TJH262084:TJH262085 TTD262084:TTD262085 UCZ262084:UCZ262085 UMV262084:UMV262085 UWR262084:UWR262085 VGN262084:VGN262085 VQJ262084:VQJ262085 WAF262084:WAF262085 WKB262084:WKB262085 WTX262084:WTX262085 HL327620:HL327621 RH327620:RH327621 ABD327620:ABD327621 AKZ327620:AKZ327621 AUV327620:AUV327621 BER327620:BER327621 BON327620:BON327621 BYJ327620:BYJ327621 CIF327620:CIF327621 CSB327620:CSB327621 DBX327620:DBX327621 DLT327620:DLT327621 DVP327620:DVP327621 EFL327620:EFL327621 EPH327620:EPH327621 EZD327620:EZD327621 FIZ327620:FIZ327621 FSV327620:FSV327621 GCR327620:GCR327621 GMN327620:GMN327621 GWJ327620:GWJ327621 HGF327620:HGF327621 HQB327620:HQB327621 HZX327620:HZX327621 IJT327620:IJT327621 ITP327620:ITP327621 JDL327620:JDL327621 JNH327620:JNH327621 JXD327620:JXD327621 KGZ327620:KGZ327621 KQV327620:KQV327621 LAR327620:LAR327621 LKN327620:LKN327621 LUJ327620:LUJ327621 MEF327620:MEF327621 MOB327620:MOB327621 MXX327620:MXX327621 NHT327620:NHT327621 NRP327620:NRP327621 OBL327620:OBL327621 OLH327620:OLH327621 OVD327620:OVD327621 PEZ327620:PEZ327621 POV327620:POV327621 PYR327620:PYR327621 QIN327620:QIN327621 QSJ327620:QSJ327621 RCF327620:RCF327621 RMB327620:RMB327621 RVX327620:RVX327621 SFT327620:SFT327621 SPP327620:SPP327621 SZL327620:SZL327621 TJH327620:TJH327621 TTD327620:TTD327621 UCZ327620:UCZ327621 UMV327620:UMV327621 UWR327620:UWR327621 VGN327620:VGN327621 VQJ327620:VQJ327621 WAF327620:WAF327621 WKB327620:WKB327621 WTX327620:WTX327621 HL393156:HL393157 RH393156:RH393157 ABD393156:ABD393157 AKZ393156:AKZ393157 AUV393156:AUV393157 BER393156:BER393157 BON393156:BON393157 BYJ393156:BYJ393157 CIF393156:CIF393157 CSB393156:CSB393157 DBX393156:DBX393157 DLT393156:DLT393157 DVP393156:DVP393157 EFL393156:EFL393157 EPH393156:EPH393157 EZD393156:EZD393157 FIZ393156:FIZ393157 FSV393156:FSV393157 GCR393156:GCR393157 GMN393156:GMN393157 GWJ393156:GWJ393157 HGF393156:HGF393157 HQB393156:HQB393157 HZX393156:HZX393157 IJT393156:IJT393157 ITP393156:ITP393157 JDL393156:JDL393157 JNH393156:JNH393157 JXD393156:JXD393157 KGZ393156:KGZ393157 KQV393156:KQV393157 LAR393156:LAR393157 LKN393156:LKN393157 LUJ393156:LUJ393157 MEF393156:MEF393157 MOB393156:MOB393157 MXX393156:MXX393157 NHT393156:NHT393157 NRP393156:NRP393157 OBL393156:OBL393157 OLH393156:OLH393157 OVD393156:OVD393157 PEZ393156:PEZ393157 POV393156:POV393157 PYR393156:PYR393157 QIN393156:QIN393157 QSJ393156:QSJ393157 RCF393156:RCF393157 RMB393156:RMB393157 RVX393156:RVX393157 SFT393156:SFT393157 SPP393156:SPP393157 SZL393156:SZL393157 TJH393156:TJH393157 TTD393156:TTD393157 UCZ393156:UCZ393157 UMV393156:UMV393157 UWR393156:UWR393157 VGN393156:VGN393157 VQJ393156:VQJ393157 WAF393156:WAF393157 WKB393156:WKB393157 WTX393156:WTX393157 HL458692:HL458693 RH458692:RH458693 ABD458692:ABD458693 AKZ458692:AKZ458693 AUV458692:AUV458693 BER458692:BER458693 BON458692:BON458693 BYJ458692:BYJ458693 CIF458692:CIF458693 CSB458692:CSB458693 DBX458692:DBX458693 DLT458692:DLT458693 DVP458692:DVP458693 EFL458692:EFL458693 EPH458692:EPH458693 EZD458692:EZD458693 FIZ458692:FIZ458693 FSV458692:FSV458693 GCR458692:GCR458693 GMN458692:GMN458693 GWJ458692:GWJ458693 HGF458692:HGF458693 HQB458692:HQB458693 HZX458692:HZX458693 IJT458692:IJT458693 ITP458692:ITP458693 JDL458692:JDL458693 JNH458692:JNH458693 JXD458692:JXD458693 KGZ458692:KGZ458693 KQV458692:KQV458693 LAR458692:LAR458693 LKN458692:LKN458693 LUJ458692:LUJ458693 MEF458692:MEF458693 MOB458692:MOB458693 MXX458692:MXX458693 NHT458692:NHT458693 NRP458692:NRP458693 OBL458692:OBL458693 OLH458692:OLH458693 OVD458692:OVD458693 PEZ458692:PEZ458693 POV458692:POV458693 PYR458692:PYR458693 QIN458692:QIN458693 QSJ458692:QSJ458693 RCF458692:RCF458693 RMB458692:RMB458693 RVX458692:RVX458693 SFT458692:SFT458693 SPP458692:SPP458693 SZL458692:SZL458693 TJH458692:TJH458693 TTD458692:TTD458693 UCZ458692:UCZ458693 UMV458692:UMV458693 UWR458692:UWR458693 VGN458692:VGN458693 VQJ458692:VQJ458693 WAF458692:WAF458693 WKB458692:WKB458693 WTX458692:WTX458693 HL524228:HL524229 RH524228:RH524229 ABD524228:ABD524229 AKZ524228:AKZ524229 AUV524228:AUV524229 BER524228:BER524229 BON524228:BON524229 BYJ524228:BYJ524229 CIF524228:CIF524229 CSB524228:CSB524229 DBX524228:DBX524229 DLT524228:DLT524229 DVP524228:DVP524229 EFL524228:EFL524229 EPH524228:EPH524229 EZD524228:EZD524229 FIZ524228:FIZ524229 FSV524228:FSV524229 GCR524228:GCR524229 GMN524228:GMN524229 GWJ524228:GWJ524229 HGF524228:HGF524229 HQB524228:HQB524229 HZX524228:HZX524229 IJT524228:IJT524229 ITP524228:ITP524229 JDL524228:JDL524229 JNH524228:JNH524229 JXD524228:JXD524229 KGZ524228:KGZ524229 KQV524228:KQV524229 LAR524228:LAR524229 LKN524228:LKN524229 LUJ524228:LUJ524229 MEF524228:MEF524229 MOB524228:MOB524229 MXX524228:MXX524229 NHT524228:NHT524229 NRP524228:NRP524229 OBL524228:OBL524229 OLH524228:OLH524229 OVD524228:OVD524229 PEZ524228:PEZ524229 POV524228:POV524229 PYR524228:PYR524229 QIN524228:QIN524229 QSJ524228:QSJ524229 RCF524228:RCF524229 RMB524228:RMB524229 RVX524228:RVX524229 SFT524228:SFT524229 SPP524228:SPP524229 SZL524228:SZL524229 TJH524228:TJH524229 TTD524228:TTD524229 UCZ524228:UCZ524229 UMV524228:UMV524229 UWR524228:UWR524229 VGN524228:VGN524229 VQJ524228:VQJ524229 WAF524228:WAF524229 WKB524228:WKB524229 WTX524228:WTX524229 HL589764:HL589765 RH589764:RH589765 ABD589764:ABD589765 AKZ589764:AKZ589765 AUV589764:AUV589765 BER589764:BER589765 BON589764:BON589765 BYJ589764:BYJ589765 CIF589764:CIF589765 CSB589764:CSB589765 DBX589764:DBX589765 DLT589764:DLT589765 DVP589764:DVP589765 EFL589764:EFL589765 EPH589764:EPH589765 EZD589764:EZD589765 FIZ589764:FIZ589765 FSV589764:FSV589765 GCR589764:GCR589765 GMN589764:GMN589765 GWJ589764:GWJ589765 HGF589764:HGF589765 HQB589764:HQB589765 HZX589764:HZX589765 IJT589764:IJT589765 ITP589764:ITP589765 JDL589764:JDL589765 JNH589764:JNH589765 JXD589764:JXD589765 KGZ589764:KGZ589765 KQV589764:KQV589765 LAR589764:LAR589765 LKN589764:LKN589765 LUJ589764:LUJ589765 MEF589764:MEF589765 MOB589764:MOB589765 MXX589764:MXX589765 NHT589764:NHT589765 NRP589764:NRP589765 OBL589764:OBL589765 OLH589764:OLH589765 OVD589764:OVD589765 PEZ589764:PEZ589765 POV589764:POV589765 PYR589764:PYR589765 QIN589764:QIN589765 QSJ589764:QSJ589765 RCF589764:RCF589765 RMB589764:RMB589765 RVX589764:RVX589765 SFT589764:SFT589765 SPP589764:SPP589765 SZL589764:SZL589765 TJH589764:TJH589765 TTD589764:TTD589765 UCZ589764:UCZ589765 UMV589764:UMV589765 UWR589764:UWR589765 VGN589764:VGN589765 VQJ589764:VQJ589765 WAF589764:WAF589765 WKB589764:WKB589765 WTX589764:WTX589765 HL655300:HL655301 RH655300:RH655301 ABD655300:ABD655301 AKZ655300:AKZ655301 AUV655300:AUV655301 BER655300:BER655301 BON655300:BON655301 BYJ655300:BYJ655301 CIF655300:CIF655301 CSB655300:CSB655301 DBX655300:DBX655301 DLT655300:DLT655301 DVP655300:DVP655301 EFL655300:EFL655301 EPH655300:EPH655301 EZD655300:EZD655301 FIZ655300:FIZ655301 FSV655300:FSV655301 GCR655300:GCR655301 GMN655300:GMN655301 GWJ655300:GWJ655301 HGF655300:HGF655301 HQB655300:HQB655301 HZX655300:HZX655301 IJT655300:IJT655301 ITP655300:ITP655301 JDL655300:JDL655301 JNH655300:JNH655301 JXD655300:JXD655301 KGZ655300:KGZ655301 KQV655300:KQV655301 LAR655300:LAR655301 LKN655300:LKN655301 LUJ655300:LUJ655301 MEF655300:MEF655301 MOB655300:MOB655301 MXX655300:MXX655301 NHT655300:NHT655301 NRP655300:NRP655301 OBL655300:OBL655301 OLH655300:OLH655301 OVD655300:OVD655301 PEZ655300:PEZ655301 POV655300:POV655301 PYR655300:PYR655301 QIN655300:QIN655301 QSJ655300:QSJ655301 RCF655300:RCF655301 RMB655300:RMB655301 RVX655300:RVX655301 SFT655300:SFT655301 SPP655300:SPP655301 SZL655300:SZL655301 TJH655300:TJH655301 TTD655300:TTD655301 UCZ655300:UCZ655301 UMV655300:UMV655301 UWR655300:UWR655301 VGN655300:VGN655301 VQJ655300:VQJ655301 WAF655300:WAF655301 WKB655300:WKB655301 WTX655300:WTX655301 HL720836:HL720837 RH720836:RH720837 ABD720836:ABD720837 AKZ720836:AKZ720837 AUV720836:AUV720837 BER720836:BER720837 BON720836:BON720837 BYJ720836:BYJ720837 CIF720836:CIF720837 CSB720836:CSB720837 DBX720836:DBX720837 DLT720836:DLT720837 DVP720836:DVP720837 EFL720836:EFL720837 EPH720836:EPH720837 EZD720836:EZD720837 FIZ720836:FIZ720837 FSV720836:FSV720837 GCR720836:GCR720837 GMN720836:GMN720837 GWJ720836:GWJ720837 HGF720836:HGF720837 HQB720836:HQB720837 HZX720836:HZX720837 IJT720836:IJT720837 ITP720836:ITP720837 JDL720836:JDL720837 JNH720836:JNH720837 JXD720836:JXD720837 KGZ720836:KGZ720837 KQV720836:KQV720837 LAR720836:LAR720837 LKN720836:LKN720837 LUJ720836:LUJ720837 MEF720836:MEF720837 MOB720836:MOB720837 MXX720836:MXX720837 NHT720836:NHT720837 NRP720836:NRP720837 OBL720836:OBL720837 OLH720836:OLH720837 OVD720836:OVD720837 PEZ720836:PEZ720837 POV720836:POV720837 PYR720836:PYR720837 QIN720836:QIN720837 QSJ720836:QSJ720837 RCF720836:RCF720837 RMB720836:RMB720837 RVX720836:RVX720837 SFT720836:SFT720837 SPP720836:SPP720837 SZL720836:SZL720837 TJH720836:TJH720837 TTD720836:TTD720837 UCZ720836:UCZ720837 UMV720836:UMV720837 UWR720836:UWR720837 VGN720836:VGN720837 VQJ720836:VQJ720837 WAF720836:WAF720837 WKB720836:WKB720837 WTX720836:WTX720837 HL786372:HL786373 RH786372:RH786373 ABD786372:ABD786373 AKZ786372:AKZ786373 AUV786372:AUV786373 BER786372:BER786373 BON786372:BON786373 BYJ786372:BYJ786373 CIF786372:CIF786373 CSB786372:CSB786373 DBX786372:DBX786373 DLT786372:DLT786373 DVP786372:DVP786373 EFL786372:EFL786373 EPH786372:EPH786373 EZD786372:EZD786373 FIZ786372:FIZ786373 FSV786372:FSV786373 GCR786372:GCR786373 GMN786372:GMN786373 GWJ786372:GWJ786373 HGF786372:HGF786373 HQB786372:HQB786373 HZX786372:HZX786373 IJT786372:IJT786373 ITP786372:ITP786373 JDL786372:JDL786373 JNH786372:JNH786373 JXD786372:JXD786373 KGZ786372:KGZ786373 KQV786372:KQV786373 LAR786372:LAR786373 LKN786372:LKN786373 LUJ786372:LUJ786373 MEF786372:MEF786373 MOB786372:MOB786373 MXX786372:MXX786373 NHT786372:NHT786373 NRP786372:NRP786373 OBL786372:OBL786373 OLH786372:OLH786373 OVD786372:OVD786373 PEZ786372:PEZ786373 POV786372:POV786373 PYR786372:PYR786373 QIN786372:QIN786373 QSJ786372:QSJ786373 RCF786372:RCF786373 RMB786372:RMB786373 RVX786372:RVX786373 SFT786372:SFT786373 SPP786372:SPP786373 SZL786372:SZL786373 TJH786372:TJH786373 TTD786372:TTD786373 UCZ786372:UCZ786373 UMV786372:UMV786373 UWR786372:UWR786373 VGN786372:VGN786373 VQJ786372:VQJ786373 WAF786372:WAF786373 WKB786372:WKB786373 WTX786372:WTX786373 HL851908:HL851909 RH851908:RH851909 ABD851908:ABD851909 AKZ851908:AKZ851909 AUV851908:AUV851909 BER851908:BER851909 BON851908:BON851909 BYJ851908:BYJ851909 CIF851908:CIF851909 CSB851908:CSB851909 DBX851908:DBX851909 DLT851908:DLT851909 DVP851908:DVP851909 EFL851908:EFL851909 EPH851908:EPH851909 EZD851908:EZD851909 FIZ851908:FIZ851909 FSV851908:FSV851909 GCR851908:GCR851909 GMN851908:GMN851909 GWJ851908:GWJ851909 HGF851908:HGF851909 HQB851908:HQB851909 HZX851908:HZX851909 IJT851908:IJT851909 ITP851908:ITP851909 JDL851908:JDL851909 JNH851908:JNH851909 JXD851908:JXD851909 KGZ851908:KGZ851909 KQV851908:KQV851909 LAR851908:LAR851909 LKN851908:LKN851909 LUJ851908:LUJ851909 MEF851908:MEF851909 MOB851908:MOB851909 MXX851908:MXX851909 NHT851908:NHT851909 NRP851908:NRP851909 OBL851908:OBL851909 OLH851908:OLH851909 OVD851908:OVD851909 PEZ851908:PEZ851909 POV851908:POV851909 PYR851908:PYR851909 QIN851908:QIN851909 QSJ851908:QSJ851909 RCF851908:RCF851909 RMB851908:RMB851909 RVX851908:RVX851909 SFT851908:SFT851909 SPP851908:SPP851909 SZL851908:SZL851909 TJH851908:TJH851909 TTD851908:TTD851909 UCZ851908:UCZ851909 UMV851908:UMV851909 UWR851908:UWR851909 VGN851908:VGN851909 VQJ851908:VQJ851909 WAF851908:WAF851909 WKB851908:WKB851909 WTX851908:WTX851909 HL917444:HL917445 RH917444:RH917445 ABD917444:ABD917445 AKZ917444:AKZ917445 AUV917444:AUV917445 BER917444:BER917445 BON917444:BON917445 BYJ917444:BYJ917445 CIF917444:CIF917445 CSB917444:CSB917445 DBX917444:DBX917445 DLT917444:DLT917445 DVP917444:DVP917445 EFL917444:EFL917445 EPH917444:EPH917445 EZD917444:EZD917445 FIZ917444:FIZ917445 FSV917444:FSV917445 GCR917444:GCR917445 GMN917444:GMN917445 GWJ917444:GWJ917445 HGF917444:HGF917445 HQB917444:HQB917445 HZX917444:HZX917445 IJT917444:IJT917445 ITP917444:ITP917445 JDL917444:JDL917445 JNH917444:JNH917445 JXD917444:JXD917445 KGZ917444:KGZ917445 KQV917444:KQV917445 LAR917444:LAR917445 LKN917444:LKN917445 LUJ917444:LUJ917445 MEF917444:MEF917445 MOB917444:MOB917445 MXX917444:MXX917445 NHT917444:NHT917445 NRP917444:NRP917445 OBL917444:OBL917445 OLH917444:OLH917445 OVD917444:OVD917445 PEZ917444:PEZ917445 POV917444:POV917445 PYR917444:PYR917445 QIN917444:QIN917445 QSJ917444:QSJ917445 RCF917444:RCF917445 RMB917444:RMB917445 RVX917444:RVX917445 SFT917444:SFT917445 SPP917444:SPP917445 SZL917444:SZL917445 TJH917444:TJH917445 TTD917444:TTD917445 UCZ917444:UCZ917445 UMV917444:UMV917445 UWR917444:UWR917445 VGN917444:VGN917445 VQJ917444:VQJ917445 WAF917444:WAF917445 WKB917444:WKB917445 WTX917444:WTX917445 HL982980:HL982981 RH982980:RH982981 ABD982980:ABD982981 AKZ982980:AKZ982981 AUV982980:AUV982981 BER982980:BER982981 BON982980:BON982981 BYJ982980:BYJ982981 CIF982980:CIF982981 CSB982980:CSB982981 DBX982980:DBX982981 DLT982980:DLT982981 DVP982980:DVP982981 EFL982980:EFL982981 EPH982980:EPH982981 EZD982980:EZD982981 FIZ982980:FIZ982981 FSV982980:FSV982981 GCR982980:GCR982981 GMN982980:GMN982981 GWJ982980:GWJ982981 HGF982980:HGF982981 HQB982980:HQB982981 HZX982980:HZX982981 IJT982980:IJT982981 ITP982980:ITP982981 JDL982980:JDL982981 JNH982980:JNH982981 JXD982980:JXD982981 KGZ982980:KGZ982981 KQV982980:KQV982981 LAR982980:LAR982981 LKN982980:LKN982981 LUJ982980:LUJ982981 MEF982980:MEF982981 MOB982980:MOB982981 MXX982980:MXX982981 NHT982980:NHT982981 NRP982980:NRP982981 OBL982980:OBL982981 OLH982980:OLH982981 OVD982980:OVD982981 PEZ982980:PEZ982981 POV982980:POV982981 PYR982980:PYR982981 QIN982980:QIN982981 QSJ982980:QSJ982981 RCF982980:RCF982981 RMB982980:RMB982981 RVX982980:RVX982981 SFT982980:SFT982981 SPP982980:SPP982981 SZL982980:SZL982981 TJH982980:TJH982981 TTD982980:TTD982981 UCZ982980:UCZ982981 UMV982980:UMV982981 UWR982980:UWR982981 VGN982980:VGN982981 VQJ982980:VQJ982981 WAF982980:WAF982981 WKB982980:WKB982981 WTX982980:WTX982981 HL65481:HL65482 RH65481:RH65482 ABD65481:ABD65482 AKZ65481:AKZ65482 AUV65481:AUV65482 BER65481:BER65482 BON65481:BON65482 BYJ65481:BYJ65482 CIF65481:CIF65482 CSB65481:CSB65482 DBX65481:DBX65482 DLT65481:DLT65482 DVP65481:DVP65482 EFL65481:EFL65482 EPH65481:EPH65482 EZD65481:EZD65482 FIZ65481:FIZ65482 FSV65481:FSV65482 GCR65481:GCR65482 GMN65481:GMN65482 GWJ65481:GWJ65482 HGF65481:HGF65482 HQB65481:HQB65482 HZX65481:HZX65482 IJT65481:IJT65482 ITP65481:ITP65482 JDL65481:JDL65482 JNH65481:JNH65482 JXD65481:JXD65482 KGZ65481:KGZ65482 KQV65481:KQV65482 LAR65481:LAR65482 LKN65481:LKN65482 LUJ65481:LUJ65482 MEF65481:MEF65482 MOB65481:MOB65482 MXX65481:MXX65482 NHT65481:NHT65482 NRP65481:NRP65482 OBL65481:OBL65482 OLH65481:OLH65482 OVD65481:OVD65482 PEZ65481:PEZ65482 POV65481:POV65482 PYR65481:PYR65482 QIN65481:QIN65482 QSJ65481:QSJ65482 RCF65481:RCF65482 RMB65481:RMB65482 RVX65481:RVX65482 SFT65481:SFT65482 SPP65481:SPP65482 SZL65481:SZL65482 TJH65481:TJH65482 TTD65481:TTD65482 UCZ65481:UCZ65482 UMV65481:UMV65482 UWR65481:UWR65482 VGN65481:VGN65482 VQJ65481:VQJ65482 WAF65481:WAF65482 WKB65481:WKB65482 WTX65481:WTX65482 HL131017:HL131018 RH131017:RH131018 ABD131017:ABD131018 AKZ131017:AKZ131018 AUV131017:AUV131018 BER131017:BER131018 BON131017:BON131018 BYJ131017:BYJ131018 CIF131017:CIF131018 CSB131017:CSB131018 DBX131017:DBX131018 DLT131017:DLT131018 DVP131017:DVP131018 EFL131017:EFL131018 EPH131017:EPH131018 EZD131017:EZD131018 FIZ131017:FIZ131018 FSV131017:FSV131018 GCR131017:GCR131018 GMN131017:GMN131018 GWJ131017:GWJ131018 HGF131017:HGF131018 HQB131017:HQB131018 HZX131017:HZX131018 IJT131017:IJT131018 ITP131017:ITP131018 JDL131017:JDL131018 JNH131017:JNH131018 JXD131017:JXD131018 KGZ131017:KGZ131018 KQV131017:KQV131018 LAR131017:LAR131018 LKN131017:LKN131018 LUJ131017:LUJ131018 MEF131017:MEF131018 MOB131017:MOB131018 MXX131017:MXX131018 NHT131017:NHT131018 NRP131017:NRP131018 OBL131017:OBL131018 OLH131017:OLH131018 OVD131017:OVD131018 PEZ131017:PEZ131018 POV131017:POV131018 PYR131017:PYR131018 QIN131017:QIN131018 QSJ131017:QSJ131018 RCF131017:RCF131018 RMB131017:RMB131018 RVX131017:RVX131018 SFT131017:SFT131018 SPP131017:SPP131018 SZL131017:SZL131018 TJH131017:TJH131018 TTD131017:TTD131018 UCZ131017:UCZ131018 UMV131017:UMV131018 UWR131017:UWR131018 VGN131017:VGN131018 VQJ131017:VQJ131018 WAF131017:WAF131018 WKB131017:WKB131018 WTX131017:WTX131018 HL196553:HL196554 RH196553:RH196554 ABD196553:ABD196554 AKZ196553:AKZ196554 AUV196553:AUV196554 BER196553:BER196554 BON196553:BON196554 BYJ196553:BYJ196554 CIF196553:CIF196554 CSB196553:CSB196554 DBX196553:DBX196554 DLT196553:DLT196554 DVP196553:DVP196554 EFL196553:EFL196554 EPH196553:EPH196554 EZD196553:EZD196554 FIZ196553:FIZ196554 FSV196553:FSV196554 GCR196553:GCR196554 GMN196553:GMN196554 GWJ196553:GWJ196554 HGF196553:HGF196554 HQB196553:HQB196554 HZX196553:HZX196554 IJT196553:IJT196554 ITP196553:ITP196554 JDL196553:JDL196554 JNH196553:JNH196554 JXD196553:JXD196554 KGZ196553:KGZ196554 KQV196553:KQV196554 LAR196553:LAR196554 LKN196553:LKN196554 LUJ196553:LUJ196554 MEF196553:MEF196554 MOB196553:MOB196554 MXX196553:MXX196554 NHT196553:NHT196554 NRP196553:NRP196554 OBL196553:OBL196554 OLH196553:OLH196554 OVD196553:OVD196554 PEZ196553:PEZ196554 POV196553:POV196554 PYR196553:PYR196554 QIN196553:QIN196554 QSJ196553:QSJ196554 RCF196553:RCF196554 RMB196553:RMB196554 RVX196553:RVX196554 SFT196553:SFT196554 SPP196553:SPP196554 SZL196553:SZL196554 TJH196553:TJH196554 TTD196553:TTD196554 UCZ196553:UCZ196554 UMV196553:UMV196554 UWR196553:UWR196554 VGN196553:VGN196554 VQJ196553:VQJ196554 WAF196553:WAF196554 WKB196553:WKB196554 WTX196553:WTX196554 HL262089:HL262090 RH262089:RH262090 ABD262089:ABD262090 AKZ262089:AKZ262090 AUV262089:AUV262090 BER262089:BER262090 BON262089:BON262090 BYJ262089:BYJ262090 CIF262089:CIF262090 CSB262089:CSB262090 DBX262089:DBX262090 DLT262089:DLT262090 DVP262089:DVP262090 EFL262089:EFL262090 EPH262089:EPH262090 EZD262089:EZD262090 FIZ262089:FIZ262090 FSV262089:FSV262090 GCR262089:GCR262090 GMN262089:GMN262090 GWJ262089:GWJ262090 HGF262089:HGF262090 HQB262089:HQB262090 HZX262089:HZX262090 IJT262089:IJT262090 ITP262089:ITP262090 JDL262089:JDL262090 JNH262089:JNH262090 JXD262089:JXD262090 KGZ262089:KGZ262090 KQV262089:KQV262090 LAR262089:LAR262090 LKN262089:LKN262090 LUJ262089:LUJ262090 MEF262089:MEF262090 MOB262089:MOB262090 MXX262089:MXX262090 NHT262089:NHT262090 NRP262089:NRP262090 OBL262089:OBL262090 OLH262089:OLH262090 OVD262089:OVD262090 PEZ262089:PEZ262090 POV262089:POV262090 PYR262089:PYR262090 QIN262089:QIN262090 QSJ262089:QSJ262090 RCF262089:RCF262090 RMB262089:RMB262090 RVX262089:RVX262090 SFT262089:SFT262090 SPP262089:SPP262090 SZL262089:SZL262090 TJH262089:TJH262090 TTD262089:TTD262090 UCZ262089:UCZ262090 UMV262089:UMV262090 UWR262089:UWR262090 VGN262089:VGN262090 VQJ262089:VQJ262090 WAF262089:WAF262090 WKB262089:WKB262090 WTX262089:WTX262090 HL327625:HL327626 RH327625:RH327626 ABD327625:ABD327626 AKZ327625:AKZ327626 AUV327625:AUV327626 BER327625:BER327626 BON327625:BON327626 BYJ327625:BYJ327626 CIF327625:CIF327626 CSB327625:CSB327626 DBX327625:DBX327626 DLT327625:DLT327626 DVP327625:DVP327626 EFL327625:EFL327626 EPH327625:EPH327626 EZD327625:EZD327626 FIZ327625:FIZ327626 FSV327625:FSV327626 GCR327625:GCR327626 GMN327625:GMN327626 GWJ327625:GWJ327626 HGF327625:HGF327626 HQB327625:HQB327626 HZX327625:HZX327626 IJT327625:IJT327626 ITP327625:ITP327626 JDL327625:JDL327626 JNH327625:JNH327626 JXD327625:JXD327626 KGZ327625:KGZ327626 KQV327625:KQV327626 LAR327625:LAR327626 LKN327625:LKN327626 LUJ327625:LUJ327626 MEF327625:MEF327626 MOB327625:MOB327626 MXX327625:MXX327626 NHT327625:NHT327626 NRP327625:NRP327626 OBL327625:OBL327626 OLH327625:OLH327626 OVD327625:OVD327626 PEZ327625:PEZ327626 POV327625:POV327626 PYR327625:PYR327626 QIN327625:QIN327626 QSJ327625:QSJ327626 RCF327625:RCF327626 RMB327625:RMB327626 RVX327625:RVX327626 SFT327625:SFT327626 SPP327625:SPP327626 SZL327625:SZL327626 TJH327625:TJH327626 TTD327625:TTD327626 UCZ327625:UCZ327626 UMV327625:UMV327626 UWR327625:UWR327626 VGN327625:VGN327626 VQJ327625:VQJ327626 WAF327625:WAF327626 WKB327625:WKB327626 WTX327625:WTX327626 HL393161:HL393162 RH393161:RH393162 ABD393161:ABD393162 AKZ393161:AKZ393162 AUV393161:AUV393162 BER393161:BER393162 BON393161:BON393162 BYJ393161:BYJ393162 CIF393161:CIF393162 CSB393161:CSB393162 DBX393161:DBX393162 DLT393161:DLT393162 DVP393161:DVP393162 EFL393161:EFL393162 EPH393161:EPH393162 EZD393161:EZD393162 FIZ393161:FIZ393162 FSV393161:FSV393162 GCR393161:GCR393162 GMN393161:GMN393162 GWJ393161:GWJ393162 HGF393161:HGF393162 HQB393161:HQB393162 HZX393161:HZX393162 IJT393161:IJT393162 ITP393161:ITP393162 JDL393161:JDL393162 JNH393161:JNH393162 JXD393161:JXD393162 KGZ393161:KGZ393162 KQV393161:KQV393162 LAR393161:LAR393162 LKN393161:LKN393162 LUJ393161:LUJ393162 MEF393161:MEF393162 MOB393161:MOB393162 MXX393161:MXX393162 NHT393161:NHT393162 NRP393161:NRP393162 OBL393161:OBL393162 OLH393161:OLH393162 OVD393161:OVD393162 PEZ393161:PEZ393162 POV393161:POV393162 PYR393161:PYR393162 QIN393161:QIN393162 QSJ393161:QSJ393162 RCF393161:RCF393162 RMB393161:RMB393162 RVX393161:RVX393162 SFT393161:SFT393162 SPP393161:SPP393162 SZL393161:SZL393162 TJH393161:TJH393162 TTD393161:TTD393162 UCZ393161:UCZ393162 UMV393161:UMV393162 UWR393161:UWR393162 VGN393161:VGN393162 VQJ393161:VQJ393162 WAF393161:WAF393162 WKB393161:WKB393162 WTX393161:WTX393162 HL458697:HL458698 RH458697:RH458698 ABD458697:ABD458698 AKZ458697:AKZ458698 AUV458697:AUV458698 BER458697:BER458698 BON458697:BON458698 BYJ458697:BYJ458698 CIF458697:CIF458698 CSB458697:CSB458698 DBX458697:DBX458698 DLT458697:DLT458698 DVP458697:DVP458698 EFL458697:EFL458698 EPH458697:EPH458698 EZD458697:EZD458698 FIZ458697:FIZ458698 FSV458697:FSV458698 GCR458697:GCR458698 GMN458697:GMN458698 GWJ458697:GWJ458698 HGF458697:HGF458698 HQB458697:HQB458698 HZX458697:HZX458698 IJT458697:IJT458698 ITP458697:ITP458698 JDL458697:JDL458698 JNH458697:JNH458698 JXD458697:JXD458698 KGZ458697:KGZ458698 KQV458697:KQV458698 LAR458697:LAR458698 LKN458697:LKN458698 LUJ458697:LUJ458698 MEF458697:MEF458698 MOB458697:MOB458698 MXX458697:MXX458698 NHT458697:NHT458698 NRP458697:NRP458698 OBL458697:OBL458698 OLH458697:OLH458698 OVD458697:OVD458698 PEZ458697:PEZ458698 POV458697:POV458698 PYR458697:PYR458698 QIN458697:QIN458698 QSJ458697:QSJ458698 RCF458697:RCF458698 RMB458697:RMB458698 RVX458697:RVX458698 SFT458697:SFT458698 SPP458697:SPP458698 SZL458697:SZL458698 TJH458697:TJH458698 TTD458697:TTD458698 UCZ458697:UCZ458698 UMV458697:UMV458698 UWR458697:UWR458698 VGN458697:VGN458698 VQJ458697:VQJ458698 WAF458697:WAF458698 WKB458697:WKB458698 WTX458697:WTX458698 HL524233:HL524234 RH524233:RH524234 ABD524233:ABD524234 AKZ524233:AKZ524234 AUV524233:AUV524234 BER524233:BER524234 BON524233:BON524234 BYJ524233:BYJ524234 CIF524233:CIF524234 CSB524233:CSB524234 DBX524233:DBX524234 DLT524233:DLT524234 DVP524233:DVP524234 EFL524233:EFL524234 EPH524233:EPH524234 EZD524233:EZD524234 FIZ524233:FIZ524234 FSV524233:FSV524234 GCR524233:GCR524234 GMN524233:GMN524234 GWJ524233:GWJ524234 HGF524233:HGF524234 HQB524233:HQB524234 HZX524233:HZX524234 IJT524233:IJT524234 ITP524233:ITP524234 JDL524233:JDL524234 JNH524233:JNH524234 JXD524233:JXD524234 KGZ524233:KGZ524234 KQV524233:KQV524234 LAR524233:LAR524234 LKN524233:LKN524234 LUJ524233:LUJ524234 MEF524233:MEF524234 MOB524233:MOB524234 MXX524233:MXX524234 NHT524233:NHT524234 NRP524233:NRP524234 OBL524233:OBL524234 OLH524233:OLH524234 OVD524233:OVD524234 PEZ524233:PEZ524234 POV524233:POV524234 PYR524233:PYR524234 QIN524233:QIN524234 QSJ524233:QSJ524234 RCF524233:RCF524234 RMB524233:RMB524234 RVX524233:RVX524234 SFT524233:SFT524234 SPP524233:SPP524234 SZL524233:SZL524234 TJH524233:TJH524234 TTD524233:TTD524234 UCZ524233:UCZ524234 UMV524233:UMV524234 UWR524233:UWR524234 VGN524233:VGN524234 VQJ524233:VQJ524234 WAF524233:WAF524234 WKB524233:WKB524234 WTX524233:WTX524234 HL589769:HL589770 RH589769:RH589770 ABD589769:ABD589770 AKZ589769:AKZ589770 AUV589769:AUV589770 BER589769:BER589770 BON589769:BON589770 BYJ589769:BYJ589770 CIF589769:CIF589770 CSB589769:CSB589770 DBX589769:DBX589770 DLT589769:DLT589770 DVP589769:DVP589770 EFL589769:EFL589770 EPH589769:EPH589770 EZD589769:EZD589770 FIZ589769:FIZ589770 FSV589769:FSV589770 GCR589769:GCR589770 GMN589769:GMN589770 GWJ589769:GWJ589770 HGF589769:HGF589770 HQB589769:HQB589770 HZX589769:HZX589770 IJT589769:IJT589770 ITP589769:ITP589770 JDL589769:JDL589770 JNH589769:JNH589770 JXD589769:JXD589770 KGZ589769:KGZ589770 KQV589769:KQV589770 LAR589769:LAR589770 LKN589769:LKN589770 LUJ589769:LUJ589770 MEF589769:MEF589770 MOB589769:MOB589770 MXX589769:MXX589770 NHT589769:NHT589770 NRP589769:NRP589770 OBL589769:OBL589770 OLH589769:OLH589770 OVD589769:OVD589770 PEZ589769:PEZ589770 POV589769:POV589770 PYR589769:PYR589770 QIN589769:QIN589770 QSJ589769:QSJ589770 RCF589769:RCF589770 RMB589769:RMB589770 RVX589769:RVX589770 SFT589769:SFT589770 SPP589769:SPP589770 SZL589769:SZL589770 TJH589769:TJH589770 TTD589769:TTD589770 UCZ589769:UCZ589770 UMV589769:UMV589770 UWR589769:UWR589770 VGN589769:VGN589770 VQJ589769:VQJ589770 WAF589769:WAF589770 WKB589769:WKB589770 WTX589769:WTX589770 HL655305:HL655306 RH655305:RH655306 ABD655305:ABD655306 AKZ655305:AKZ655306 AUV655305:AUV655306 BER655305:BER655306 BON655305:BON655306 BYJ655305:BYJ655306 CIF655305:CIF655306 CSB655305:CSB655306 DBX655305:DBX655306 DLT655305:DLT655306 DVP655305:DVP655306 EFL655305:EFL655306 EPH655305:EPH655306 EZD655305:EZD655306 FIZ655305:FIZ655306 FSV655305:FSV655306 GCR655305:GCR655306 GMN655305:GMN655306 GWJ655305:GWJ655306 HGF655305:HGF655306 HQB655305:HQB655306 HZX655305:HZX655306 IJT655305:IJT655306 ITP655305:ITP655306 JDL655305:JDL655306 JNH655305:JNH655306 JXD655305:JXD655306 KGZ655305:KGZ655306 KQV655305:KQV655306 LAR655305:LAR655306 LKN655305:LKN655306 LUJ655305:LUJ655306 MEF655305:MEF655306 MOB655305:MOB655306 MXX655305:MXX655306 NHT655305:NHT655306 NRP655305:NRP655306 OBL655305:OBL655306 OLH655305:OLH655306 OVD655305:OVD655306 PEZ655305:PEZ655306 POV655305:POV655306 PYR655305:PYR655306 QIN655305:QIN655306 QSJ655305:QSJ655306 RCF655305:RCF655306 RMB655305:RMB655306 RVX655305:RVX655306 SFT655305:SFT655306 SPP655305:SPP655306 SZL655305:SZL655306 TJH655305:TJH655306 TTD655305:TTD655306 UCZ655305:UCZ655306 UMV655305:UMV655306 UWR655305:UWR655306 VGN655305:VGN655306 VQJ655305:VQJ655306 WAF655305:WAF655306 WKB655305:WKB655306 WTX655305:WTX655306 HL720841:HL720842 RH720841:RH720842 ABD720841:ABD720842 AKZ720841:AKZ720842 AUV720841:AUV720842 BER720841:BER720842 BON720841:BON720842 BYJ720841:BYJ720842 CIF720841:CIF720842 CSB720841:CSB720842 DBX720841:DBX720842 DLT720841:DLT720842 DVP720841:DVP720842 EFL720841:EFL720842 EPH720841:EPH720842 EZD720841:EZD720842 FIZ720841:FIZ720842 FSV720841:FSV720842 GCR720841:GCR720842 GMN720841:GMN720842 GWJ720841:GWJ720842 HGF720841:HGF720842 HQB720841:HQB720842 HZX720841:HZX720842 IJT720841:IJT720842 ITP720841:ITP720842 JDL720841:JDL720842 JNH720841:JNH720842 JXD720841:JXD720842 KGZ720841:KGZ720842 KQV720841:KQV720842 LAR720841:LAR720842 LKN720841:LKN720842 LUJ720841:LUJ720842 MEF720841:MEF720842 MOB720841:MOB720842 MXX720841:MXX720842 NHT720841:NHT720842 NRP720841:NRP720842 OBL720841:OBL720842 OLH720841:OLH720842 OVD720841:OVD720842 PEZ720841:PEZ720842 POV720841:POV720842 PYR720841:PYR720842 QIN720841:QIN720842 QSJ720841:QSJ720842 RCF720841:RCF720842 RMB720841:RMB720842 RVX720841:RVX720842 SFT720841:SFT720842 SPP720841:SPP720842 SZL720841:SZL720842 TJH720841:TJH720842 TTD720841:TTD720842 UCZ720841:UCZ720842 UMV720841:UMV720842 UWR720841:UWR720842 VGN720841:VGN720842 VQJ720841:VQJ720842 WAF720841:WAF720842 WKB720841:WKB720842 WTX720841:WTX720842 HL786377:HL786378 RH786377:RH786378 ABD786377:ABD786378 AKZ786377:AKZ786378 AUV786377:AUV786378 BER786377:BER786378 BON786377:BON786378 BYJ786377:BYJ786378 CIF786377:CIF786378 CSB786377:CSB786378 DBX786377:DBX786378 DLT786377:DLT786378 DVP786377:DVP786378 EFL786377:EFL786378 EPH786377:EPH786378 EZD786377:EZD786378 FIZ786377:FIZ786378 FSV786377:FSV786378 GCR786377:GCR786378 GMN786377:GMN786378 GWJ786377:GWJ786378 HGF786377:HGF786378 HQB786377:HQB786378 HZX786377:HZX786378 IJT786377:IJT786378 ITP786377:ITP786378 JDL786377:JDL786378 JNH786377:JNH786378 JXD786377:JXD786378 KGZ786377:KGZ786378 KQV786377:KQV786378 LAR786377:LAR786378 LKN786377:LKN786378 LUJ786377:LUJ786378 MEF786377:MEF786378 MOB786377:MOB786378 MXX786377:MXX786378 NHT786377:NHT786378 NRP786377:NRP786378 OBL786377:OBL786378 OLH786377:OLH786378 OVD786377:OVD786378 PEZ786377:PEZ786378 POV786377:POV786378 PYR786377:PYR786378 QIN786377:QIN786378 QSJ786377:QSJ786378 RCF786377:RCF786378 RMB786377:RMB786378 RVX786377:RVX786378 SFT786377:SFT786378 SPP786377:SPP786378 SZL786377:SZL786378 TJH786377:TJH786378 TTD786377:TTD786378 UCZ786377:UCZ786378 UMV786377:UMV786378 UWR786377:UWR786378 VGN786377:VGN786378 VQJ786377:VQJ786378 WAF786377:WAF786378 WKB786377:WKB786378 WTX786377:WTX786378 HL851913:HL851914 RH851913:RH851914 ABD851913:ABD851914 AKZ851913:AKZ851914 AUV851913:AUV851914 BER851913:BER851914 BON851913:BON851914 BYJ851913:BYJ851914 CIF851913:CIF851914 CSB851913:CSB851914 DBX851913:DBX851914 DLT851913:DLT851914 DVP851913:DVP851914 EFL851913:EFL851914 EPH851913:EPH851914 EZD851913:EZD851914 FIZ851913:FIZ851914 FSV851913:FSV851914 GCR851913:GCR851914 GMN851913:GMN851914 GWJ851913:GWJ851914 HGF851913:HGF851914 HQB851913:HQB851914 HZX851913:HZX851914 IJT851913:IJT851914 ITP851913:ITP851914 JDL851913:JDL851914 JNH851913:JNH851914 JXD851913:JXD851914 KGZ851913:KGZ851914 KQV851913:KQV851914 LAR851913:LAR851914 LKN851913:LKN851914 LUJ851913:LUJ851914 MEF851913:MEF851914 MOB851913:MOB851914 MXX851913:MXX851914 NHT851913:NHT851914 NRP851913:NRP851914 OBL851913:OBL851914 OLH851913:OLH851914 OVD851913:OVD851914 PEZ851913:PEZ851914 POV851913:POV851914 PYR851913:PYR851914 QIN851913:QIN851914 QSJ851913:QSJ851914 RCF851913:RCF851914 RMB851913:RMB851914 RVX851913:RVX851914 SFT851913:SFT851914 SPP851913:SPP851914 SZL851913:SZL851914 TJH851913:TJH851914 TTD851913:TTD851914 UCZ851913:UCZ851914 UMV851913:UMV851914 UWR851913:UWR851914 VGN851913:VGN851914 VQJ851913:VQJ851914 WAF851913:WAF851914 WKB851913:WKB851914 WTX851913:WTX851914 HL917449:HL917450 RH917449:RH917450 ABD917449:ABD917450 AKZ917449:AKZ917450 AUV917449:AUV917450 BER917449:BER917450 BON917449:BON917450 BYJ917449:BYJ917450 CIF917449:CIF917450 CSB917449:CSB917450 DBX917449:DBX917450 DLT917449:DLT917450 DVP917449:DVP917450 EFL917449:EFL917450 EPH917449:EPH917450 EZD917449:EZD917450 FIZ917449:FIZ917450 FSV917449:FSV917450 GCR917449:GCR917450 GMN917449:GMN917450 GWJ917449:GWJ917450 HGF917449:HGF917450 HQB917449:HQB917450 HZX917449:HZX917450 IJT917449:IJT917450 ITP917449:ITP917450 JDL917449:JDL917450 JNH917449:JNH917450 JXD917449:JXD917450 KGZ917449:KGZ917450 KQV917449:KQV917450 LAR917449:LAR917450 LKN917449:LKN917450 LUJ917449:LUJ917450 MEF917449:MEF917450 MOB917449:MOB917450 MXX917449:MXX917450 NHT917449:NHT917450 NRP917449:NRP917450 OBL917449:OBL917450 OLH917449:OLH917450 OVD917449:OVD917450 PEZ917449:PEZ917450 POV917449:POV917450 PYR917449:PYR917450 QIN917449:QIN917450 QSJ917449:QSJ917450 RCF917449:RCF917450 RMB917449:RMB917450 RVX917449:RVX917450 SFT917449:SFT917450 SPP917449:SPP917450 SZL917449:SZL917450 TJH917449:TJH917450 TTD917449:TTD917450 UCZ917449:UCZ917450 UMV917449:UMV917450 UWR917449:UWR917450 VGN917449:VGN917450 VQJ917449:VQJ917450 WAF917449:WAF917450 WKB917449:WKB917450 WTX917449:WTX917450 HL982985:HL982986 RH982985:RH982986 ABD982985:ABD982986 AKZ982985:AKZ982986 AUV982985:AUV982986 BER982985:BER982986 BON982985:BON982986 BYJ982985:BYJ982986 CIF982985:CIF982986 CSB982985:CSB982986 DBX982985:DBX982986 DLT982985:DLT982986 DVP982985:DVP982986 EFL982985:EFL982986 EPH982985:EPH982986 EZD982985:EZD982986 FIZ982985:FIZ982986 FSV982985:FSV982986 GCR982985:GCR982986 GMN982985:GMN982986 GWJ982985:GWJ982986 HGF982985:HGF982986 HQB982985:HQB982986 HZX982985:HZX982986 IJT982985:IJT982986 ITP982985:ITP982986 JDL982985:JDL982986 JNH982985:JNH982986 JXD982985:JXD982986 KGZ982985:KGZ982986 KQV982985:KQV982986 LAR982985:LAR982986 LKN982985:LKN982986 LUJ982985:LUJ982986 MEF982985:MEF982986 MOB982985:MOB982986 MXX982985:MXX982986 NHT982985:NHT982986 NRP982985:NRP982986 OBL982985:OBL982986 OLH982985:OLH982986 OVD982985:OVD982986 PEZ982985:PEZ982986 POV982985:POV982986 PYR982985:PYR982986 QIN982985:QIN982986 QSJ982985:QSJ982986 RCF982985:RCF982986 RMB982985:RMB982986 RVX982985:RVX982986 SFT982985:SFT982986 SPP982985:SPP982986 SZL982985:SZL982986 TJH982985:TJH982986 TTD982985:TTD982986 UCZ982985:UCZ982986 UMV982985:UMV982986 UWR982985:UWR982986 VGN982985:VGN982986 VQJ982985:VQJ982986 WAF982985:WAF982986 WKB982985:WKB982986 WTX982985:WTX982986 HL65493:HL65497 RH65493:RH65497 ABD65493:ABD65497 AKZ65493:AKZ65497 AUV65493:AUV65497 BER65493:BER65497 BON65493:BON65497 BYJ65493:BYJ65497 CIF65493:CIF65497 CSB65493:CSB65497 DBX65493:DBX65497 DLT65493:DLT65497 DVP65493:DVP65497 EFL65493:EFL65497 EPH65493:EPH65497 EZD65493:EZD65497 FIZ65493:FIZ65497 FSV65493:FSV65497 GCR65493:GCR65497 GMN65493:GMN65497 GWJ65493:GWJ65497 HGF65493:HGF65497 HQB65493:HQB65497 HZX65493:HZX65497 IJT65493:IJT65497 ITP65493:ITP65497 JDL65493:JDL65497 JNH65493:JNH65497 JXD65493:JXD65497 KGZ65493:KGZ65497 KQV65493:KQV65497 LAR65493:LAR65497 LKN65493:LKN65497 LUJ65493:LUJ65497 MEF65493:MEF65497 MOB65493:MOB65497 MXX65493:MXX65497 NHT65493:NHT65497 NRP65493:NRP65497 OBL65493:OBL65497 OLH65493:OLH65497 OVD65493:OVD65497 PEZ65493:PEZ65497 POV65493:POV65497 PYR65493:PYR65497 QIN65493:QIN65497 QSJ65493:QSJ65497 RCF65493:RCF65497 RMB65493:RMB65497 RVX65493:RVX65497 SFT65493:SFT65497 SPP65493:SPP65497 SZL65493:SZL65497 TJH65493:TJH65497 TTD65493:TTD65497 UCZ65493:UCZ65497 UMV65493:UMV65497 UWR65493:UWR65497 VGN65493:VGN65497 VQJ65493:VQJ65497 WAF65493:WAF65497 WKB65493:WKB65497 WTX65493:WTX65497 HL131029:HL131033 RH131029:RH131033 ABD131029:ABD131033 AKZ131029:AKZ131033 AUV131029:AUV131033 BER131029:BER131033 BON131029:BON131033 BYJ131029:BYJ131033 CIF131029:CIF131033 CSB131029:CSB131033 DBX131029:DBX131033 DLT131029:DLT131033 DVP131029:DVP131033 EFL131029:EFL131033 EPH131029:EPH131033 EZD131029:EZD131033 FIZ131029:FIZ131033 FSV131029:FSV131033 GCR131029:GCR131033 GMN131029:GMN131033 GWJ131029:GWJ131033 HGF131029:HGF131033 HQB131029:HQB131033 HZX131029:HZX131033 IJT131029:IJT131033 ITP131029:ITP131033 JDL131029:JDL131033 JNH131029:JNH131033 JXD131029:JXD131033 KGZ131029:KGZ131033 KQV131029:KQV131033 LAR131029:LAR131033 LKN131029:LKN131033 LUJ131029:LUJ131033 MEF131029:MEF131033 MOB131029:MOB131033 MXX131029:MXX131033 NHT131029:NHT131033 NRP131029:NRP131033 OBL131029:OBL131033 OLH131029:OLH131033 OVD131029:OVD131033 PEZ131029:PEZ131033 POV131029:POV131033 PYR131029:PYR131033 QIN131029:QIN131033 QSJ131029:QSJ131033 RCF131029:RCF131033 RMB131029:RMB131033 RVX131029:RVX131033 SFT131029:SFT131033 SPP131029:SPP131033 SZL131029:SZL131033 TJH131029:TJH131033 TTD131029:TTD131033 UCZ131029:UCZ131033 UMV131029:UMV131033 UWR131029:UWR131033 VGN131029:VGN131033 VQJ131029:VQJ131033 WAF131029:WAF131033 WKB131029:WKB131033 WTX131029:WTX131033 HL196565:HL196569 RH196565:RH196569 ABD196565:ABD196569 AKZ196565:AKZ196569 AUV196565:AUV196569 BER196565:BER196569 BON196565:BON196569 BYJ196565:BYJ196569 CIF196565:CIF196569 CSB196565:CSB196569 DBX196565:DBX196569 DLT196565:DLT196569 DVP196565:DVP196569 EFL196565:EFL196569 EPH196565:EPH196569 EZD196565:EZD196569 FIZ196565:FIZ196569 FSV196565:FSV196569 GCR196565:GCR196569 GMN196565:GMN196569 GWJ196565:GWJ196569 HGF196565:HGF196569 HQB196565:HQB196569 HZX196565:HZX196569 IJT196565:IJT196569 ITP196565:ITP196569 JDL196565:JDL196569 JNH196565:JNH196569 JXD196565:JXD196569 KGZ196565:KGZ196569 KQV196565:KQV196569 LAR196565:LAR196569 LKN196565:LKN196569 LUJ196565:LUJ196569 MEF196565:MEF196569 MOB196565:MOB196569 MXX196565:MXX196569 NHT196565:NHT196569 NRP196565:NRP196569 OBL196565:OBL196569 OLH196565:OLH196569 OVD196565:OVD196569 PEZ196565:PEZ196569 POV196565:POV196569 PYR196565:PYR196569 QIN196565:QIN196569 QSJ196565:QSJ196569 RCF196565:RCF196569 RMB196565:RMB196569 RVX196565:RVX196569 SFT196565:SFT196569 SPP196565:SPP196569 SZL196565:SZL196569 TJH196565:TJH196569 TTD196565:TTD196569 UCZ196565:UCZ196569 UMV196565:UMV196569 UWR196565:UWR196569 VGN196565:VGN196569 VQJ196565:VQJ196569 WAF196565:WAF196569 WKB196565:WKB196569 WTX196565:WTX196569 HL262101:HL262105 RH262101:RH262105 ABD262101:ABD262105 AKZ262101:AKZ262105 AUV262101:AUV262105 BER262101:BER262105 BON262101:BON262105 BYJ262101:BYJ262105 CIF262101:CIF262105 CSB262101:CSB262105 DBX262101:DBX262105 DLT262101:DLT262105 DVP262101:DVP262105 EFL262101:EFL262105 EPH262101:EPH262105 EZD262101:EZD262105 FIZ262101:FIZ262105 FSV262101:FSV262105 GCR262101:GCR262105 GMN262101:GMN262105 GWJ262101:GWJ262105 HGF262101:HGF262105 HQB262101:HQB262105 HZX262101:HZX262105 IJT262101:IJT262105 ITP262101:ITP262105 JDL262101:JDL262105 JNH262101:JNH262105 JXD262101:JXD262105 KGZ262101:KGZ262105 KQV262101:KQV262105 LAR262101:LAR262105 LKN262101:LKN262105 LUJ262101:LUJ262105 MEF262101:MEF262105 MOB262101:MOB262105 MXX262101:MXX262105 NHT262101:NHT262105 NRP262101:NRP262105 OBL262101:OBL262105 OLH262101:OLH262105 OVD262101:OVD262105 PEZ262101:PEZ262105 POV262101:POV262105 PYR262101:PYR262105 QIN262101:QIN262105 QSJ262101:QSJ262105 RCF262101:RCF262105 RMB262101:RMB262105 RVX262101:RVX262105 SFT262101:SFT262105 SPP262101:SPP262105 SZL262101:SZL262105 TJH262101:TJH262105 TTD262101:TTD262105 UCZ262101:UCZ262105 UMV262101:UMV262105 UWR262101:UWR262105 VGN262101:VGN262105 VQJ262101:VQJ262105 WAF262101:WAF262105 WKB262101:WKB262105 WTX262101:WTX262105 HL327637:HL327641 RH327637:RH327641 ABD327637:ABD327641 AKZ327637:AKZ327641 AUV327637:AUV327641 BER327637:BER327641 BON327637:BON327641 BYJ327637:BYJ327641 CIF327637:CIF327641 CSB327637:CSB327641 DBX327637:DBX327641 DLT327637:DLT327641 DVP327637:DVP327641 EFL327637:EFL327641 EPH327637:EPH327641 EZD327637:EZD327641 FIZ327637:FIZ327641 FSV327637:FSV327641 GCR327637:GCR327641 GMN327637:GMN327641 GWJ327637:GWJ327641 HGF327637:HGF327641 HQB327637:HQB327641 HZX327637:HZX327641 IJT327637:IJT327641 ITP327637:ITP327641 JDL327637:JDL327641 JNH327637:JNH327641 JXD327637:JXD327641 KGZ327637:KGZ327641 KQV327637:KQV327641 LAR327637:LAR327641 LKN327637:LKN327641 LUJ327637:LUJ327641 MEF327637:MEF327641 MOB327637:MOB327641 MXX327637:MXX327641 NHT327637:NHT327641 NRP327637:NRP327641 OBL327637:OBL327641 OLH327637:OLH327641 OVD327637:OVD327641 PEZ327637:PEZ327641 POV327637:POV327641 PYR327637:PYR327641 QIN327637:QIN327641 QSJ327637:QSJ327641 RCF327637:RCF327641 RMB327637:RMB327641 RVX327637:RVX327641 SFT327637:SFT327641 SPP327637:SPP327641 SZL327637:SZL327641 TJH327637:TJH327641 TTD327637:TTD327641 UCZ327637:UCZ327641 UMV327637:UMV327641 UWR327637:UWR327641 VGN327637:VGN327641 VQJ327637:VQJ327641 WAF327637:WAF327641 WKB327637:WKB327641 WTX327637:WTX327641 HL393173:HL393177 RH393173:RH393177 ABD393173:ABD393177 AKZ393173:AKZ393177 AUV393173:AUV393177 BER393173:BER393177 BON393173:BON393177 BYJ393173:BYJ393177 CIF393173:CIF393177 CSB393173:CSB393177 DBX393173:DBX393177 DLT393173:DLT393177 DVP393173:DVP393177 EFL393173:EFL393177 EPH393173:EPH393177 EZD393173:EZD393177 FIZ393173:FIZ393177 FSV393173:FSV393177 GCR393173:GCR393177 GMN393173:GMN393177 GWJ393173:GWJ393177 HGF393173:HGF393177 HQB393173:HQB393177 HZX393173:HZX393177 IJT393173:IJT393177 ITP393173:ITP393177 JDL393173:JDL393177 JNH393173:JNH393177 JXD393173:JXD393177 KGZ393173:KGZ393177 KQV393173:KQV393177 LAR393173:LAR393177 LKN393173:LKN393177 LUJ393173:LUJ393177 MEF393173:MEF393177 MOB393173:MOB393177 MXX393173:MXX393177 NHT393173:NHT393177 NRP393173:NRP393177 OBL393173:OBL393177 OLH393173:OLH393177 OVD393173:OVD393177 PEZ393173:PEZ393177 POV393173:POV393177 PYR393173:PYR393177 QIN393173:QIN393177 QSJ393173:QSJ393177 RCF393173:RCF393177 RMB393173:RMB393177 RVX393173:RVX393177 SFT393173:SFT393177 SPP393173:SPP393177 SZL393173:SZL393177 TJH393173:TJH393177 TTD393173:TTD393177 UCZ393173:UCZ393177 UMV393173:UMV393177 UWR393173:UWR393177 VGN393173:VGN393177 VQJ393173:VQJ393177 WAF393173:WAF393177 WKB393173:WKB393177 WTX393173:WTX393177 HL458709:HL458713 RH458709:RH458713 ABD458709:ABD458713 AKZ458709:AKZ458713 AUV458709:AUV458713 BER458709:BER458713 BON458709:BON458713 BYJ458709:BYJ458713 CIF458709:CIF458713 CSB458709:CSB458713 DBX458709:DBX458713 DLT458709:DLT458713 DVP458709:DVP458713 EFL458709:EFL458713 EPH458709:EPH458713 EZD458709:EZD458713 FIZ458709:FIZ458713 FSV458709:FSV458713 GCR458709:GCR458713 GMN458709:GMN458713 GWJ458709:GWJ458713 HGF458709:HGF458713 HQB458709:HQB458713 HZX458709:HZX458713 IJT458709:IJT458713 ITP458709:ITP458713 JDL458709:JDL458713 JNH458709:JNH458713 JXD458709:JXD458713 KGZ458709:KGZ458713 KQV458709:KQV458713 LAR458709:LAR458713 LKN458709:LKN458713 LUJ458709:LUJ458713 MEF458709:MEF458713 MOB458709:MOB458713 MXX458709:MXX458713 NHT458709:NHT458713 NRP458709:NRP458713 OBL458709:OBL458713 OLH458709:OLH458713 OVD458709:OVD458713 PEZ458709:PEZ458713 POV458709:POV458713 PYR458709:PYR458713 QIN458709:QIN458713 QSJ458709:QSJ458713 RCF458709:RCF458713 RMB458709:RMB458713 RVX458709:RVX458713 SFT458709:SFT458713 SPP458709:SPP458713 SZL458709:SZL458713 TJH458709:TJH458713 TTD458709:TTD458713 UCZ458709:UCZ458713 UMV458709:UMV458713 UWR458709:UWR458713 VGN458709:VGN458713 VQJ458709:VQJ458713 WAF458709:WAF458713 WKB458709:WKB458713 WTX458709:WTX458713 HL524245:HL524249 RH524245:RH524249 ABD524245:ABD524249 AKZ524245:AKZ524249 AUV524245:AUV524249 BER524245:BER524249 BON524245:BON524249 BYJ524245:BYJ524249 CIF524245:CIF524249 CSB524245:CSB524249 DBX524245:DBX524249 DLT524245:DLT524249 DVP524245:DVP524249 EFL524245:EFL524249 EPH524245:EPH524249 EZD524245:EZD524249 FIZ524245:FIZ524249 FSV524245:FSV524249 GCR524245:GCR524249 GMN524245:GMN524249 GWJ524245:GWJ524249 HGF524245:HGF524249 HQB524245:HQB524249 HZX524245:HZX524249 IJT524245:IJT524249 ITP524245:ITP524249 JDL524245:JDL524249 JNH524245:JNH524249 JXD524245:JXD524249 KGZ524245:KGZ524249 KQV524245:KQV524249 LAR524245:LAR524249 LKN524245:LKN524249 LUJ524245:LUJ524249 MEF524245:MEF524249 MOB524245:MOB524249 MXX524245:MXX524249 NHT524245:NHT524249 NRP524245:NRP524249 OBL524245:OBL524249 OLH524245:OLH524249 OVD524245:OVD524249 PEZ524245:PEZ524249 POV524245:POV524249 PYR524245:PYR524249 QIN524245:QIN524249 QSJ524245:QSJ524249 RCF524245:RCF524249 RMB524245:RMB524249 RVX524245:RVX524249 SFT524245:SFT524249 SPP524245:SPP524249 SZL524245:SZL524249 TJH524245:TJH524249 TTD524245:TTD524249 UCZ524245:UCZ524249 UMV524245:UMV524249 UWR524245:UWR524249 VGN524245:VGN524249 VQJ524245:VQJ524249 WAF524245:WAF524249 WKB524245:WKB524249 WTX524245:WTX524249 HL589781:HL589785 RH589781:RH589785 ABD589781:ABD589785 AKZ589781:AKZ589785 AUV589781:AUV589785 BER589781:BER589785 BON589781:BON589785 BYJ589781:BYJ589785 CIF589781:CIF589785 CSB589781:CSB589785 DBX589781:DBX589785 DLT589781:DLT589785 DVP589781:DVP589785 EFL589781:EFL589785 EPH589781:EPH589785 EZD589781:EZD589785 FIZ589781:FIZ589785 FSV589781:FSV589785 GCR589781:GCR589785 GMN589781:GMN589785 GWJ589781:GWJ589785 HGF589781:HGF589785 HQB589781:HQB589785 HZX589781:HZX589785 IJT589781:IJT589785 ITP589781:ITP589785 JDL589781:JDL589785 JNH589781:JNH589785 JXD589781:JXD589785 KGZ589781:KGZ589785 KQV589781:KQV589785 LAR589781:LAR589785 LKN589781:LKN589785 LUJ589781:LUJ589785 MEF589781:MEF589785 MOB589781:MOB589785 MXX589781:MXX589785 NHT589781:NHT589785 NRP589781:NRP589785 OBL589781:OBL589785 OLH589781:OLH589785 OVD589781:OVD589785 PEZ589781:PEZ589785 POV589781:POV589785 PYR589781:PYR589785 QIN589781:QIN589785 QSJ589781:QSJ589785 RCF589781:RCF589785 RMB589781:RMB589785 RVX589781:RVX589785 SFT589781:SFT589785 SPP589781:SPP589785 SZL589781:SZL589785 TJH589781:TJH589785 TTD589781:TTD589785 UCZ589781:UCZ589785 UMV589781:UMV589785 UWR589781:UWR589785 VGN589781:VGN589785 VQJ589781:VQJ589785 WAF589781:WAF589785 WKB589781:WKB589785 WTX589781:WTX589785 HL655317:HL655321 RH655317:RH655321 ABD655317:ABD655321 AKZ655317:AKZ655321 AUV655317:AUV655321 BER655317:BER655321 BON655317:BON655321 BYJ655317:BYJ655321 CIF655317:CIF655321 CSB655317:CSB655321 DBX655317:DBX655321 DLT655317:DLT655321 DVP655317:DVP655321 EFL655317:EFL655321 EPH655317:EPH655321 EZD655317:EZD655321 FIZ655317:FIZ655321 FSV655317:FSV655321 GCR655317:GCR655321 GMN655317:GMN655321 GWJ655317:GWJ655321 HGF655317:HGF655321 HQB655317:HQB655321 HZX655317:HZX655321 IJT655317:IJT655321 ITP655317:ITP655321 JDL655317:JDL655321 JNH655317:JNH655321 JXD655317:JXD655321 KGZ655317:KGZ655321 KQV655317:KQV655321 LAR655317:LAR655321 LKN655317:LKN655321 LUJ655317:LUJ655321 MEF655317:MEF655321 MOB655317:MOB655321 MXX655317:MXX655321 NHT655317:NHT655321 NRP655317:NRP655321 OBL655317:OBL655321 OLH655317:OLH655321 OVD655317:OVD655321 PEZ655317:PEZ655321 POV655317:POV655321 PYR655317:PYR655321 QIN655317:QIN655321 QSJ655317:QSJ655321 RCF655317:RCF655321 RMB655317:RMB655321 RVX655317:RVX655321 SFT655317:SFT655321 SPP655317:SPP655321 SZL655317:SZL655321 TJH655317:TJH655321 TTD655317:TTD655321 UCZ655317:UCZ655321 UMV655317:UMV655321 UWR655317:UWR655321 VGN655317:VGN655321 VQJ655317:VQJ655321 WAF655317:WAF655321 WKB655317:WKB655321 WTX655317:WTX655321 HL720853:HL720857 RH720853:RH720857 ABD720853:ABD720857 AKZ720853:AKZ720857 AUV720853:AUV720857 BER720853:BER720857 BON720853:BON720857 BYJ720853:BYJ720857 CIF720853:CIF720857 CSB720853:CSB720857 DBX720853:DBX720857 DLT720853:DLT720857 DVP720853:DVP720857 EFL720853:EFL720857 EPH720853:EPH720857 EZD720853:EZD720857 FIZ720853:FIZ720857 FSV720853:FSV720857 GCR720853:GCR720857 GMN720853:GMN720857 GWJ720853:GWJ720857 HGF720853:HGF720857 HQB720853:HQB720857 HZX720853:HZX720857 IJT720853:IJT720857 ITP720853:ITP720857 JDL720853:JDL720857 JNH720853:JNH720857 JXD720853:JXD720857 KGZ720853:KGZ720857 KQV720853:KQV720857 LAR720853:LAR720857 LKN720853:LKN720857 LUJ720853:LUJ720857 MEF720853:MEF720857 MOB720853:MOB720857 MXX720853:MXX720857 NHT720853:NHT720857 NRP720853:NRP720857 OBL720853:OBL720857 OLH720853:OLH720857 OVD720853:OVD720857 PEZ720853:PEZ720857 POV720853:POV720857 PYR720853:PYR720857 QIN720853:QIN720857 QSJ720853:QSJ720857 RCF720853:RCF720857 RMB720853:RMB720857 RVX720853:RVX720857 SFT720853:SFT720857 SPP720853:SPP720857 SZL720853:SZL720857 TJH720853:TJH720857 TTD720853:TTD720857 UCZ720853:UCZ720857 UMV720853:UMV720857 UWR720853:UWR720857 VGN720853:VGN720857 VQJ720853:VQJ720857 WAF720853:WAF720857 WKB720853:WKB720857 WTX720853:WTX720857 HL786389:HL786393 RH786389:RH786393 ABD786389:ABD786393 AKZ786389:AKZ786393 AUV786389:AUV786393 BER786389:BER786393 BON786389:BON786393 BYJ786389:BYJ786393 CIF786389:CIF786393 CSB786389:CSB786393 DBX786389:DBX786393 DLT786389:DLT786393 DVP786389:DVP786393 EFL786389:EFL786393 EPH786389:EPH786393 EZD786389:EZD786393 FIZ786389:FIZ786393 FSV786389:FSV786393 GCR786389:GCR786393 GMN786389:GMN786393 GWJ786389:GWJ786393 HGF786389:HGF786393 HQB786389:HQB786393 HZX786389:HZX786393 IJT786389:IJT786393 ITP786389:ITP786393 JDL786389:JDL786393 JNH786389:JNH786393 JXD786389:JXD786393 KGZ786389:KGZ786393 KQV786389:KQV786393 LAR786389:LAR786393 LKN786389:LKN786393 LUJ786389:LUJ786393 MEF786389:MEF786393 MOB786389:MOB786393 MXX786389:MXX786393 NHT786389:NHT786393 NRP786389:NRP786393 OBL786389:OBL786393 OLH786389:OLH786393 OVD786389:OVD786393 PEZ786389:PEZ786393 POV786389:POV786393 PYR786389:PYR786393 QIN786389:QIN786393 QSJ786389:QSJ786393 RCF786389:RCF786393 RMB786389:RMB786393 RVX786389:RVX786393 SFT786389:SFT786393 SPP786389:SPP786393 SZL786389:SZL786393 TJH786389:TJH786393 TTD786389:TTD786393 UCZ786389:UCZ786393 UMV786389:UMV786393 UWR786389:UWR786393 VGN786389:VGN786393 VQJ786389:VQJ786393 WAF786389:WAF786393 WKB786389:WKB786393 WTX786389:WTX786393 HL851925:HL851929 RH851925:RH851929 ABD851925:ABD851929 AKZ851925:AKZ851929 AUV851925:AUV851929 BER851925:BER851929 BON851925:BON851929 BYJ851925:BYJ851929 CIF851925:CIF851929 CSB851925:CSB851929 DBX851925:DBX851929 DLT851925:DLT851929 DVP851925:DVP851929 EFL851925:EFL851929 EPH851925:EPH851929 EZD851925:EZD851929 FIZ851925:FIZ851929 FSV851925:FSV851929 GCR851925:GCR851929 GMN851925:GMN851929 GWJ851925:GWJ851929 HGF851925:HGF851929 HQB851925:HQB851929 HZX851925:HZX851929 IJT851925:IJT851929 ITP851925:ITP851929 JDL851925:JDL851929 JNH851925:JNH851929 JXD851925:JXD851929 KGZ851925:KGZ851929 KQV851925:KQV851929 LAR851925:LAR851929 LKN851925:LKN851929 LUJ851925:LUJ851929 MEF851925:MEF851929 MOB851925:MOB851929 MXX851925:MXX851929 NHT851925:NHT851929 NRP851925:NRP851929 OBL851925:OBL851929 OLH851925:OLH851929 OVD851925:OVD851929 PEZ851925:PEZ851929 POV851925:POV851929 PYR851925:PYR851929 QIN851925:QIN851929 QSJ851925:QSJ851929 RCF851925:RCF851929 RMB851925:RMB851929 RVX851925:RVX851929 SFT851925:SFT851929 SPP851925:SPP851929 SZL851925:SZL851929 TJH851925:TJH851929 TTD851925:TTD851929 UCZ851925:UCZ851929 UMV851925:UMV851929 UWR851925:UWR851929 VGN851925:VGN851929 VQJ851925:VQJ851929 WAF851925:WAF851929 WKB851925:WKB851929 WTX851925:WTX851929 HL917461:HL917465 RH917461:RH917465 ABD917461:ABD917465 AKZ917461:AKZ917465 AUV917461:AUV917465 BER917461:BER917465 BON917461:BON917465 BYJ917461:BYJ917465 CIF917461:CIF917465 CSB917461:CSB917465 DBX917461:DBX917465 DLT917461:DLT917465 DVP917461:DVP917465 EFL917461:EFL917465 EPH917461:EPH917465 EZD917461:EZD917465 FIZ917461:FIZ917465 FSV917461:FSV917465 GCR917461:GCR917465 GMN917461:GMN917465 GWJ917461:GWJ917465 HGF917461:HGF917465 HQB917461:HQB917465 HZX917461:HZX917465 IJT917461:IJT917465 ITP917461:ITP917465 JDL917461:JDL917465 JNH917461:JNH917465 JXD917461:JXD917465 KGZ917461:KGZ917465 KQV917461:KQV917465 LAR917461:LAR917465 LKN917461:LKN917465 LUJ917461:LUJ917465 MEF917461:MEF917465 MOB917461:MOB917465 MXX917461:MXX917465 NHT917461:NHT917465 NRP917461:NRP917465 OBL917461:OBL917465 OLH917461:OLH917465 OVD917461:OVD917465 PEZ917461:PEZ917465 POV917461:POV917465 PYR917461:PYR917465 QIN917461:QIN917465 QSJ917461:QSJ917465 RCF917461:RCF917465 RMB917461:RMB917465 RVX917461:RVX917465 SFT917461:SFT917465 SPP917461:SPP917465 SZL917461:SZL917465 TJH917461:TJH917465 TTD917461:TTD917465 UCZ917461:UCZ917465 UMV917461:UMV917465 UWR917461:UWR917465 VGN917461:VGN917465 VQJ917461:VQJ917465 WAF917461:WAF917465 WKB917461:WKB917465 WTX917461:WTX917465 HL982997:HL983001 RH982997:RH983001 ABD982997:ABD983001 AKZ982997:AKZ983001 AUV982997:AUV983001 BER982997:BER983001 BON982997:BON983001 BYJ982997:BYJ983001 CIF982997:CIF983001 CSB982997:CSB983001 DBX982997:DBX983001 DLT982997:DLT983001 DVP982997:DVP983001 EFL982997:EFL983001 EPH982997:EPH983001 EZD982997:EZD983001 FIZ982997:FIZ983001 FSV982997:FSV983001 GCR982997:GCR983001 GMN982997:GMN983001 GWJ982997:GWJ983001 HGF982997:HGF983001 HQB982997:HQB983001 HZX982997:HZX983001 IJT982997:IJT983001 ITP982997:ITP983001 JDL982997:JDL983001 JNH982997:JNH983001 JXD982997:JXD983001 KGZ982997:KGZ983001 KQV982997:KQV983001 LAR982997:LAR983001 LKN982997:LKN983001 LUJ982997:LUJ983001 MEF982997:MEF983001 MOB982997:MOB983001 MXX982997:MXX983001 NHT982997:NHT983001 NRP982997:NRP983001 OBL982997:OBL983001 OLH982997:OLH983001 OVD982997:OVD983001 PEZ982997:PEZ983001 POV982997:POV983001 PYR982997:PYR983001 QIN982997:QIN983001 QSJ982997:QSJ983001 RCF982997:RCF983001 RMB982997:RMB983001 RVX982997:RVX983001 SFT982997:SFT983001 SPP982997:SPP983001 SZL982997:SZL983001 TJH982997:TJH983001 TTD982997:TTD983001 UCZ982997:UCZ983001 UMV982997:UMV983001 UWR982997:UWR983001 VGN982997:VGN983001 VQJ982997:VQJ983001 WAF982997:WAF983001 WKB982997:WKB983001 WTX982997:WTX983001 HL65499:HL65500 RH65499:RH65500 ABD65499:ABD65500 AKZ65499:AKZ65500 AUV65499:AUV65500 BER65499:BER65500 BON65499:BON65500 BYJ65499:BYJ65500 CIF65499:CIF65500 CSB65499:CSB65500 DBX65499:DBX65500 DLT65499:DLT65500 DVP65499:DVP65500 EFL65499:EFL65500 EPH65499:EPH65500 EZD65499:EZD65500 FIZ65499:FIZ65500 FSV65499:FSV65500 GCR65499:GCR65500 GMN65499:GMN65500 GWJ65499:GWJ65500 HGF65499:HGF65500 HQB65499:HQB65500 HZX65499:HZX65500 IJT65499:IJT65500 ITP65499:ITP65500 JDL65499:JDL65500 JNH65499:JNH65500 JXD65499:JXD65500 KGZ65499:KGZ65500 KQV65499:KQV65500 LAR65499:LAR65500 LKN65499:LKN65500 LUJ65499:LUJ65500 MEF65499:MEF65500 MOB65499:MOB65500 MXX65499:MXX65500 NHT65499:NHT65500 NRP65499:NRP65500 OBL65499:OBL65500 OLH65499:OLH65500 OVD65499:OVD65500 PEZ65499:PEZ65500 POV65499:POV65500 PYR65499:PYR65500 QIN65499:QIN65500 QSJ65499:QSJ65500 RCF65499:RCF65500 RMB65499:RMB65500 RVX65499:RVX65500 SFT65499:SFT65500 SPP65499:SPP65500 SZL65499:SZL65500 TJH65499:TJH65500 TTD65499:TTD65500 UCZ65499:UCZ65500 UMV65499:UMV65500 UWR65499:UWR65500 VGN65499:VGN65500 VQJ65499:VQJ65500 WAF65499:WAF65500 WKB65499:WKB65500 WTX65499:WTX65500 HL131035:HL131036 RH131035:RH131036 ABD131035:ABD131036 AKZ131035:AKZ131036 AUV131035:AUV131036 BER131035:BER131036 BON131035:BON131036 BYJ131035:BYJ131036 CIF131035:CIF131036 CSB131035:CSB131036 DBX131035:DBX131036 DLT131035:DLT131036 DVP131035:DVP131036 EFL131035:EFL131036 EPH131035:EPH131036 EZD131035:EZD131036 FIZ131035:FIZ131036 FSV131035:FSV131036 GCR131035:GCR131036 GMN131035:GMN131036 GWJ131035:GWJ131036 HGF131035:HGF131036 HQB131035:HQB131036 HZX131035:HZX131036 IJT131035:IJT131036 ITP131035:ITP131036 JDL131035:JDL131036 JNH131035:JNH131036 JXD131035:JXD131036 KGZ131035:KGZ131036 KQV131035:KQV131036 LAR131035:LAR131036 LKN131035:LKN131036 LUJ131035:LUJ131036 MEF131035:MEF131036 MOB131035:MOB131036 MXX131035:MXX131036 NHT131035:NHT131036 NRP131035:NRP131036 OBL131035:OBL131036 OLH131035:OLH131036 OVD131035:OVD131036 PEZ131035:PEZ131036 POV131035:POV131036 PYR131035:PYR131036 QIN131035:QIN131036 QSJ131035:QSJ131036 RCF131035:RCF131036 RMB131035:RMB131036 RVX131035:RVX131036 SFT131035:SFT131036 SPP131035:SPP131036 SZL131035:SZL131036 TJH131035:TJH131036 TTD131035:TTD131036 UCZ131035:UCZ131036 UMV131035:UMV131036 UWR131035:UWR131036 VGN131035:VGN131036 VQJ131035:VQJ131036 WAF131035:WAF131036 WKB131035:WKB131036 WTX131035:WTX131036 HL196571:HL196572 RH196571:RH196572 ABD196571:ABD196572 AKZ196571:AKZ196572 AUV196571:AUV196572 BER196571:BER196572 BON196571:BON196572 BYJ196571:BYJ196572 CIF196571:CIF196572 CSB196571:CSB196572 DBX196571:DBX196572 DLT196571:DLT196572 DVP196571:DVP196572 EFL196571:EFL196572 EPH196571:EPH196572 EZD196571:EZD196572 FIZ196571:FIZ196572 FSV196571:FSV196572 GCR196571:GCR196572 GMN196571:GMN196572 GWJ196571:GWJ196572 HGF196571:HGF196572 HQB196571:HQB196572 HZX196571:HZX196572 IJT196571:IJT196572 ITP196571:ITP196572 JDL196571:JDL196572 JNH196571:JNH196572 JXD196571:JXD196572 KGZ196571:KGZ196572 KQV196571:KQV196572 LAR196571:LAR196572 LKN196571:LKN196572 LUJ196571:LUJ196572 MEF196571:MEF196572 MOB196571:MOB196572 MXX196571:MXX196572 NHT196571:NHT196572 NRP196571:NRP196572 OBL196571:OBL196572 OLH196571:OLH196572 OVD196571:OVD196572 PEZ196571:PEZ196572 POV196571:POV196572 PYR196571:PYR196572 QIN196571:QIN196572 QSJ196571:QSJ196572 RCF196571:RCF196572 RMB196571:RMB196572 RVX196571:RVX196572 SFT196571:SFT196572 SPP196571:SPP196572 SZL196571:SZL196572 TJH196571:TJH196572 TTD196571:TTD196572 UCZ196571:UCZ196572 UMV196571:UMV196572 UWR196571:UWR196572 VGN196571:VGN196572 VQJ196571:VQJ196572 WAF196571:WAF196572 WKB196571:WKB196572 WTX196571:WTX196572 HL262107:HL262108 RH262107:RH262108 ABD262107:ABD262108 AKZ262107:AKZ262108 AUV262107:AUV262108 BER262107:BER262108 BON262107:BON262108 BYJ262107:BYJ262108 CIF262107:CIF262108 CSB262107:CSB262108 DBX262107:DBX262108 DLT262107:DLT262108 DVP262107:DVP262108 EFL262107:EFL262108 EPH262107:EPH262108 EZD262107:EZD262108 FIZ262107:FIZ262108 FSV262107:FSV262108 GCR262107:GCR262108 GMN262107:GMN262108 GWJ262107:GWJ262108 HGF262107:HGF262108 HQB262107:HQB262108 HZX262107:HZX262108 IJT262107:IJT262108 ITP262107:ITP262108 JDL262107:JDL262108 JNH262107:JNH262108 JXD262107:JXD262108 KGZ262107:KGZ262108 KQV262107:KQV262108 LAR262107:LAR262108 LKN262107:LKN262108 LUJ262107:LUJ262108 MEF262107:MEF262108 MOB262107:MOB262108 MXX262107:MXX262108 NHT262107:NHT262108 NRP262107:NRP262108 OBL262107:OBL262108 OLH262107:OLH262108 OVD262107:OVD262108 PEZ262107:PEZ262108 POV262107:POV262108 PYR262107:PYR262108 QIN262107:QIN262108 QSJ262107:QSJ262108 RCF262107:RCF262108 RMB262107:RMB262108 RVX262107:RVX262108 SFT262107:SFT262108 SPP262107:SPP262108 SZL262107:SZL262108 TJH262107:TJH262108 TTD262107:TTD262108 UCZ262107:UCZ262108 UMV262107:UMV262108 UWR262107:UWR262108 VGN262107:VGN262108 VQJ262107:VQJ262108 WAF262107:WAF262108 WKB262107:WKB262108 WTX262107:WTX262108 HL327643:HL327644 RH327643:RH327644 ABD327643:ABD327644 AKZ327643:AKZ327644 AUV327643:AUV327644 BER327643:BER327644 BON327643:BON327644 BYJ327643:BYJ327644 CIF327643:CIF327644 CSB327643:CSB327644 DBX327643:DBX327644 DLT327643:DLT327644 DVP327643:DVP327644 EFL327643:EFL327644 EPH327643:EPH327644 EZD327643:EZD327644 FIZ327643:FIZ327644 FSV327643:FSV327644 GCR327643:GCR327644 GMN327643:GMN327644 GWJ327643:GWJ327644 HGF327643:HGF327644 HQB327643:HQB327644 HZX327643:HZX327644 IJT327643:IJT327644 ITP327643:ITP327644 JDL327643:JDL327644 JNH327643:JNH327644 JXD327643:JXD327644 KGZ327643:KGZ327644 KQV327643:KQV327644 LAR327643:LAR327644 LKN327643:LKN327644 LUJ327643:LUJ327644 MEF327643:MEF327644 MOB327643:MOB327644 MXX327643:MXX327644 NHT327643:NHT327644 NRP327643:NRP327644 OBL327643:OBL327644 OLH327643:OLH327644 OVD327643:OVD327644 PEZ327643:PEZ327644 POV327643:POV327644 PYR327643:PYR327644 QIN327643:QIN327644 QSJ327643:QSJ327644 RCF327643:RCF327644 RMB327643:RMB327644 RVX327643:RVX327644 SFT327643:SFT327644 SPP327643:SPP327644 SZL327643:SZL327644 TJH327643:TJH327644 TTD327643:TTD327644 UCZ327643:UCZ327644 UMV327643:UMV327644 UWR327643:UWR327644 VGN327643:VGN327644 VQJ327643:VQJ327644 WAF327643:WAF327644 WKB327643:WKB327644 WTX327643:WTX327644 HL393179:HL393180 RH393179:RH393180 ABD393179:ABD393180 AKZ393179:AKZ393180 AUV393179:AUV393180 BER393179:BER393180 BON393179:BON393180 BYJ393179:BYJ393180 CIF393179:CIF393180 CSB393179:CSB393180 DBX393179:DBX393180 DLT393179:DLT393180 DVP393179:DVP393180 EFL393179:EFL393180 EPH393179:EPH393180 EZD393179:EZD393180 FIZ393179:FIZ393180 FSV393179:FSV393180 GCR393179:GCR393180 GMN393179:GMN393180 GWJ393179:GWJ393180 HGF393179:HGF393180 HQB393179:HQB393180 HZX393179:HZX393180 IJT393179:IJT393180 ITP393179:ITP393180 JDL393179:JDL393180 JNH393179:JNH393180 JXD393179:JXD393180 KGZ393179:KGZ393180 KQV393179:KQV393180 LAR393179:LAR393180 LKN393179:LKN393180 LUJ393179:LUJ393180 MEF393179:MEF393180 MOB393179:MOB393180 MXX393179:MXX393180 NHT393179:NHT393180 NRP393179:NRP393180 OBL393179:OBL393180 OLH393179:OLH393180 OVD393179:OVD393180 PEZ393179:PEZ393180 POV393179:POV393180 PYR393179:PYR393180 QIN393179:QIN393180 QSJ393179:QSJ393180 RCF393179:RCF393180 RMB393179:RMB393180 RVX393179:RVX393180 SFT393179:SFT393180 SPP393179:SPP393180 SZL393179:SZL393180 TJH393179:TJH393180 TTD393179:TTD393180 UCZ393179:UCZ393180 UMV393179:UMV393180 UWR393179:UWR393180 VGN393179:VGN393180 VQJ393179:VQJ393180 WAF393179:WAF393180 WKB393179:WKB393180 WTX393179:WTX393180 HL458715:HL458716 RH458715:RH458716 ABD458715:ABD458716 AKZ458715:AKZ458716 AUV458715:AUV458716 BER458715:BER458716 BON458715:BON458716 BYJ458715:BYJ458716 CIF458715:CIF458716 CSB458715:CSB458716 DBX458715:DBX458716 DLT458715:DLT458716 DVP458715:DVP458716 EFL458715:EFL458716 EPH458715:EPH458716 EZD458715:EZD458716 FIZ458715:FIZ458716 FSV458715:FSV458716 GCR458715:GCR458716 GMN458715:GMN458716 GWJ458715:GWJ458716 HGF458715:HGF458716 HQB458715:HQB458716 HZX458715:HZX458716 IJT458715:IJT458716 ITP458715:ITP458716 JDL458715:JDL458716 JNH458715:JNH458716 JXD458715:JXD458716 KGZ458715:KGZ458716 KQV458715:KQV458716 LAR458715:LAR458716 LKN458715:LKN458716 LUJ458715:LUJ458716 MEF458715:MEF458716 MOB458715:MOB458716 MXX458715:MXX458716 NHT458715:NHT458716 NRP458715:NRP458716 OBL458715:OBL458716 OLH458715:OLH458716 OVD458715:OVD458716 PEZ458715:PEZ458716 POV458715:POV458716 PYR458715:PYR458716 QIN458715:QIN458716 QSJ458715:QSJ458716 RCF458715:RCF458716 RMB458715:RMB458716 RVX458715:RVX458716 SFT458715:SFT458716 SPP458715:SPP458716 SZL458715:SZL458716 TJH458715:TJH458716 TTD458715:TTD458716 UCZ458715:UCZ458716 UMV458715:UMV458716 UWR458715:UWR458716 VGN458715:VGN458716 VQJ458715:VQJ458716 WAF458715:WAF458716 WKB458715:WKB458716 WTX458715:WTX458716 HL524251:HL524252 RH524251:RH524252 ABD524251:ABD524252 AKZ524251:AKZ524252 AUV524251:AUV524252 BER524251:BER524252 BON524251:BON524252 BYJ524251:BYJ524252 CIF524251:CIF524252 CSB524251:CSB524252 DBX524251:DBX524252 DLT524251:DLT524252 DVP524251:DVP524252 EFL524251:EFL524252 EPH524251:EPH524252 EZD524251:EZD524252 FIZ524251:FIZ524252 FSV524251:FSV524252 GCR524251:GCR524252 GMN524251:GMN524252 GWJ524251:GWJ524252 HGF524251:HGF524252 HQB524251:HQB524252 HZX524251:HZX524252 IJT524251:IJT524252 ITP524251:ITP524252 JDL524251:JDL524252 JNH524251:JNH524252 JXD524251:JXD524252 KGZ524251:KGZ524252 KQV524251:KQV524252 LAR524251:LAR524252 LKN524251:LKN524252 LUJ524251:LUJ524252 MEF524251:MEF524252 MOB524251:MOB524252 MXX524251:MXX524252 NHT524251:NHT524252 NRP524251:NRP524252 OBL524251:OBL524252 OLH524251:OLH524252 OVD524251:OVD524252 PEZ524251:PEZ524252 POV524251:POV524252 PYR524251:PYR524252 QIN524251:QIN524252 QSJ524251:QSJ524252 RCF524251:RCF524252 RMB524251:RMB524252 RVX524251:RVX524252 SFT524251:SFT524252 SPP524251:SPP524252 SZL524251:SZL524252 TJH524251:TJH524252 TTD524251:TTD524252 UCZ524251:UCZ524252 UMV524251:UMV524252 UWR524251:UWR524252 VGN524251:VGN524252 VQJ524251:VQJ524252 WAF524251:WAF524252 WKB524251:WKB524252 WTX524251:WTX524252 HL589787:HL589788 RH589787:RH589788 ABD589787:ABD589788 AKZ589787:AKZ589788 AUV589787:AUV589788 BER589787:BER589788 BON589787:BON589788 BYJ589787:BYJ589788 CIF589787:CIF589788 CSB589787:CSB589788 DBX589787:DBX589788 DLT589787:DLT589788 DVP589787:DVP589788 EFL589787:EFL589788 EPH589787:EPH589788 EZD589787:EZD589788 FIZ589787:FIZ589788 FSV589787:FSV589788 GCR589787:GCR589788 GMN589787:GMN589788 GWJ589787:GWJ589788 HGF589787:HGF589788 HQB589787:HQB589788 HZX589787:HZX589788 IJT589787:IJT589788 ITP589787:ITP589788 JDL589787:JDL589788 JNH589787:JNH589788 JXD589787:JXD589788 KGZ589787:KGZ589788 KQV589787:KQV589788 LAR589787:LAR589788 LKN589787:LKN589788 LUJ589787:LUJ589788 MEF589787:MEF589788 MOB589787:MOB589788 MXX589787:MXX589788 NHT589787:NHT589788 NRP589787:NRP589788 OBL589787:OBL589788 OLH589787:OLH589788 OVD589787:OVD589788 PEZ589787:PEZ589788 POV589787:POV589788 PYR589787:PYR589788 QIN589787:QIN589788 QSJ589787:QSJ589788 RCF589787:RCF589788 RMB589787:RMB589788 RVX589787:RVX589788 SFT589787:SFT589788 SPP589787:SPP589788 SZL589787:SZL589788 TJH589787:TJH589788 TTD589787:TTD589788 UCZ589787:UCZ589788 UMV589787:UMV589788 UWR589787:UWR589788 VGN589787:VGN589788 VQJ589787:VQJ589788 WAF589787:WAF589788 WKB589787:WKB589788 WTX589787:WTX589788 HL655323:HL655324 RH655323:RH655324 ABD655323:ABD655324 AKZ655323:AKZ655324 AUV655323:AUV655324 BER655323:BER655324 BON655323:BON655324 BYJ655323:BYJ655324 CIF655323:CIF655324 CSB655323:CSB655324 DBX655323:DBX655324 DLT655323:DLT655324 DVP655323:DVP655324 EFL655323:EFL655324 EPH655323:EPH655324 EZD655323:EZD655324 FIZ655323:FIZ655324 FSV655323:FSV655324 GCR655323:GCR655324 GMN655323:GMN655324 GWJ655323:GWJ655324 HGF655323:HGF655324 HQB655323:HQB655324 HZX655323:HZX655324 IJT655323:IJT655324 ITP655323:ITP655324 JDL655323:JDL655324 JNH655323:JNH655324 JXD655323:JXD655324 KGZ655323:KGZ655324 KQV655323:KQV655324 LAR655323:LAR655324 LKN655323:LKN655324 LUJ655323:LUJ655324 MEF655323:MEF655324 MOB655323:MOB655324 MXX655323:MXX655324 NHT655323:NHT655324 NRP655323:NRP655324 OBL655323:OBL655324 OLH655323:OLH655324 OVD655323:OVD655324 PEZ655323:PEZ655324 POV655323:POV655324 PYR655323:PYR655324 QIN655323:QIN655324 QSJ655323:QSJ655324 RCF655323:RCF655324 RMB655323:RMB655324 RVX655323:RVX655324 SFT655323:SFT655324 SPP655323:SPP655324 SZL655323:SZL655324 TJH655323:TJH655324 TTD655323:TTD655324 UCZ655323:UCZ655324 UMV655323:UMV655324 UWR655323:UWR655324 VGN655323:VGN655324 VQJ655323:VQJ655324 WAF655323:WAF655324 WKB655323:WKB655324 WTX655323:WTX655324 HL720859:HL720860 RH720859:RH720860 ABD720859:ABD720860 AKZ720859:AKZ720860 AUV720859:AUV720860 BER720859:BER720860 BON720859:BON720860 BYJ720859:BYJ720860 CIF720859:CIF720860 CSB720859:CSB720860 DBX720859:DBX720860 DLT720859:DLT720860 DVP720859:DVP720860 EFL720859:EFL720860 EPH720859:EPH720860 EZD720859:EZD720860 FIZ720859:FIZ720860 FSV720859:FSV720860 GCR720859:GCR720860 GMN720859:GMN720860 GWJ720859:GWJ720860 HGF720859:HGF720860 HQB720859:HQB720860 HZX720859:HZX720860 IJT720859:IJT720860 ITP720859:ITP720860 JDL720859:JDL720860 JNH720859:JNH720860 JXD720859:JXD720860 KGZ720859:KGZ720860 KQV720859:KQV720860 LAR720859:LAR720860 LKN720859:LKN720860 LUJ720859:LUJ720860 MEF720859:MEF720860 MOB720859:MOB720860 MXX720859:MXX720860 NHT720859:NHT720860 NRP720859:NRP720860 OBL720859:OBL720860 OLH720859:OLH720860 OVD720859:OVD720860 PEZ720859:PEZ720860 POV720859:POV720860 PYR720859:PYR720860 QIN720859:QIN720860 QSJ720859:QSJ720860 RCF720859:RCF720860 RMB720859:RMB720860 RVX720859:RVX720860 SFT720859:SFT720860 SPP720859:SPP720860 SZL720859:SZL720860 TJH720859:TJH720860 TTD720859:TTD720860 UCZ720859:UCZ720860 UMV720859:UMV720860 UWR720859:UWR720860 VGN720859:VGN720860 VQJ720859:VQJ720860 WAF720859:WAF720860 WKB720859:WKB720860 WTX720859:WTX720860 HL786395:HL786396 RH786395:RH786396 ABD786395:ABD786396 AKZ786395:AKZ786396 AUV786395:AUV786396 BER786395:BER786396 BON786395:BON786396 BYJ786395:BYJ786396 CIF786395:CIF786396 CSB786395:CSB786396 DBX786395:DBX786396 DLT786395:DLT786396 DVP786395:DVP786396 EFL786395:EFL786396 EPH786395:EPH786396 EZD786395:EZD786396 FIZ786395:FIZ786396 FSV786395:FSV786396 GCR786395:GCR786396 GMN786395:GMN786396 GWJ786395:GWJ786396 HGF786395:HGF786396 HQB786395:HQB786396 HZX786395:HZX786396 IJT786395:IJT786396 ITP786395:ITP786396 JDL786395:JDL786396 JNH786395:JNH786396 JXD786395:JXD786396 KGZ786395:KGZ786396 KQV786395:KQV786396 LAR786395:LAR786396 LKN786395:LKN786396 LUJ786395:LUJ786396 MEF786395:MEF786396 MOB786395:MOB786396 MXX786395:MXX786396 NHT786395:NHT786396 NRP786395:NRP786396 OBL786395:OBL786396 OLH786395:OLH786396 OVD786395:OVD786396 PEZ786395:PEZ786396 POV786395:POV786396 PYR786395:PYR786396 QIN786395:QIN786396 QSJ786395:QSJ786396 RCF786395:RCF786396 RMB786395:RMB786396 RVX786395:RVX786396 SFT786395:SFT786396 SPP786395:SPP786396 SZL786395:SZL786396 TJH786395:TJH786396 TTD786395:TTD786396 UCZ786395:UCZ786396 UMV786395:UMV786396 UWR786395:UWR786396 VGN786395:VGN786396 VQJ786395:VQJ786396 WAF786395:WAF786396 WKB786395:WKB786396 WTX786395:WTX786396 HL851931:HL851932 RH851931:RH851932 ABD851931:ABD851932 AKZ851931:AKZ851932 AUV851931:AUV851932 BER851931:BER851932 BON851931:BON851932 BYJ851931:BYJ851932 CIF851931:CIF851932 CSB851931:CSB851932 DBX851931:DBX851932 DLT851931:DLT851932 DVP851931:DVP851932 EFL851931:EFL851932 EPH851931:EPH851932 EZD851931:EZD851932 FIZ851931:FIZ851932 FSV851931:FSV851932 GCR851931:GCR851932 GMN851931:GMN851932 GWJ851931:GWJ851932 HGF851931:HGF851932 HQB851931:HQB851932 HZX851931:HZX851932 IJT851931:IJT851932 ITP851931:ITP851932 JDL851931:JDL851932 JNH851931:JNH851932 JXD851931:JXD851932 KGZ851931:KGZ851932 KQV851931:KQV851932 LAR851931:LAR851932 LKN851931:LKN851932 LUJ851931:LUJ851932 MEF851931:MEF851932 MOB851931:MOB851932 MXX851931:MXX851932 NHT851931:NHT851932 NRP851931:NRP851932 OBL851931:OBL851932 OLH851931:OLH851932 OVD851931:OVD851932 PEZ851931:PEZ851932 POV851931:POV851932 PYR851931:PYR851932 QIN851931:QIN851932 QSJ851931:QSJ851932 RCF851931:RCF851932 RMB851931:RMB851932 RVX851931:RVX851932 SFT851931:SFT851932 SPP851931:SPP851932 SZL851931:SZL851932 TJH851931:TJH851932 TTD851931:TTD851932 UCZ851931:UCZ851932 UMV851931:UMV851932 UWR851931:UWR851932 VGN851931:VGN851932 VQJ851931:VQJ851932 WAF851931:WAF851932 WKB851931:WKB851932 WTX851931:WTX851932 HL917467:HL917468 RH917467:RH917468 ABD917467:ABD917468 AKZ917467:AKZ917468 AUV917467:AUV917468 BER917467:BER917468 BON917467:BON917468 BYJ917467:BYJ917468 CIF917467:CIF917468 CSB917467:CSB917468 DBX917467:DBX917468 DLT917467:DLT917468 DVP917467:DVP917468 EFL917467:EFL917468 EPH917467:EPH917468 EZD917467:EZD917468 FIZ917467:FIZ917468 FSV917467:FSV917468 GCR917467:GCR917468 GMN917467:GMN917468 GWJ917467:GWJ917468 HGF917467:HGF917468 HQB917467:HQB917468 HZX917467:HZX917468 IJT917467:IJT917468 ITP917467:ITP917468 JDL917467:JDL917468 JNH917467:JNH917468 JXD917467:JXD917468 KGZ917467:KGZ917468 KQV917467:KQV917468 LAR917467:LAR917468 LKN917467:LKN917468 LUJ917467:LUJ917468 MEF917467:MEF917468 MOB917467:MOB917468 MXX917467:MXX917468 NHT917467:NHT917468 NRP917467:NRP917468 OBL917467:OBL917468 OLH917467:OLH917468 OVD917467:OVD917468 PEZ917467:PEZ917468 POV917467:POV917468 PYR917467:PYR917468 QIN917467:QIN917468 QSJ917467:QSJ917468 RCF917467:RCF917468 RMB917467:RMB917468 RVX917467:RVX917468 SFT917467:SFT917468 SPP917467:SPP917468 SZL917467:SZL917468 TJH917467:TJH917468 TTD917467:TTD917468 UCZ917467:UCZ917468 UMV917467:UMV917468 UWR917467:UWR917468 VGN917467:VGN917468 VQJ917467:VQJ917468 WAF917467:WAF917468 WKB917467:WKB917468 WTX917467:WTX917468 HL983003:HL983004 RH983003:RH983004 ABD983003:ABD983004 AKZ983003:AKZ983004 AUV983003:AUV983004 BER983003:BER983004 BON983003:BON983004 BYJ983003:BYJ983004 CIF983003:CIF983004 CSB983003:CSB983004 DBX983003:DBX983004 DLT983003:DLT983004 DVP983003:DVP983004 EFL983003:EFL983004 EPH983003:EPH983004 EZD983003:EZD983004 FIZ983003:FIZ983004 FSV983003:FSV983004 GCR983003:GCR983004 GMN983003:GMN983004 GWJ983003:GWJ983004 HGF983003:HGF983004 HQB983003:HQB983004 HZX983003:HZX983004 IJT983003:IJT983004 ITP983003:ITP983004 JDL983003:JDL983004 JNH983003:JNH983004 JXD983003:JXD983004 KGZ983003:KGZ983004 KQV983003:KQV983004 LAR983003:LAR983004 LKN983003:LKN983004 LUJ983003:LUJ983004 MEF983003:MEF983004 MOB983003:MOB983004 MXX983003:MXX983004 NHT983003:NHT983004 NRP983003:NRP983004 OBL983003:OBL983004 OLH983003:OLH983004 OVD983003:OVD983004 PEZ983003:PEZ983004 POV983003:POV983004 PYR983003:PYR983004 QIN983003:QIN983004 QSJ983003:QSJ983004 RCF983003:RCF983004 RMB983003:RMB983004 RVX983003:RVX983004 SFT983003:SFT983004 SPP983003:SPP983004 SZL983003:SZL983004 TJH983003:TJH983004 TTD983003:TTD983004 UCZ983003:UCZ983004 UMV983003:UMV983004 UWR983003:UWR983004 VGN983003:VGN983004 VQJ983003:VQJ983004 WAF983003:WAF983004 WKB983003:WKB983004 WTX983003:WTX983004 HL65506:HL65508 RH65506:RH65508 ABD65506:ABD65508 AKZ65506:AKZ65508 AUV65506:AUV65508 BER65506:BER65508 BON65506:BON65508 BYJ65506:BYJ65508 CIF65506:CIF65508 CSB65506:CSB65508 DBX65506:DBX65508 DLT65506:DLT65508 DVP65506:DVP65508 EFL65506:EFL65508 EPH65506:EPH65508 EZD65506:EZD65508 FIZ65506:FIZ65508 FSV65506:FSV65508 GCR65506:GCR65508 GMN65506:GMN65508 GWJ65506:GWJ65508 HGF65506:HGF65508 HQB65506:HQB65508 HZX65506:HZX65508 IJT65506:IJT65508 ITP65506:ITP65508 JDL65506:JDL65508 JNH65506:JNH65508 JXD65506:JXD65508 KGZ65506:KGZ65508 KQV65506:KQV65508 LAR65506:LAR65508 LKN65506:LKN65508 LUJ65506:LUJ65508 MEF65506:MEF65508 MOB65506:MOB65508 MXX65506:MXX65508 NHT65506:NHT65508 NRP65506:NRP65508 OBL65506:OBL65508 OLH65506:OLH65508 OVD65506:OVD65508 PEZ65506:PEZ65508 POV65506:POV65508 PYR65506:PYR65508 QIN65506:QIN65508 QSJ65506:QSJ65508 RCF65506:RCF65508 RMB65506:RMB65508 RVX65506:RVX65508 SFT65506:SFT65508 SPP65506:SPP65508 SZL65506:SZL65508 TJH65506:TJH65508 TTD65506:TTD65508 UCZ65506:UCZ65508 UMV65506:UMV65508 UWR65506:UWR65508 VGN65506:VGN65508 VQJ65506:VQJ65508 WAF65506:WAF65508 WKB65506:WKB65508 WTX65506:WTX65508 HL131042:HL131044 RH131042:RH131044 ABD131042:ABD131044 AKZ131042:AKZ131044 AUV131042:AUV131044 BER131042:BER131044 BON131042:BON131044 BYJ131042:BYJ131044 CIF131042:CIF131044 CSB131042:CSB131044 DBX131042:DBX131044 DLT131042:DLT131044 DVP131042:DVP131044 EFL131042:EFL131044 EPH131042:EPH131044 EZD131042:EZD131044 FIZ131042:FIZ131044 FSV131042:FSV131044 GCR131042:GCR131044 GMN131042:GMN131044 GWJ131042:GWJ131044 HGF131042:HGF131044 HQB131042:HQB131044 HZX131042:HZX131044 IJT131042:IJT131044 ITP131042:ITP131044 JDL131042:JDL131044 JNH131042:JNH131044 JXD131042:JXD131044 KGZ131042:KGZ131044 KQV131042:KQV131044 LAR131042:LAR131044 LKN131042:LKN131044 LUJ131042:LUJ131044 MEF131042:MEF131044 MOB131042:MOB131044 MXX131042:MXX131044 NHT131042:NHT131044 NRP131042:NRP131044 OBL131042:OBL131044 OLH131042:OLH131044 OVD131042:OVD131044 PEZ131042:PEZ131044 POV131042:POV131044 PYR131042:PYR131044 QIN131042:QIN131044 QSJ131042:QSJ131044 RCF131042:RCF131044 RMB131042:RMB131044 RVX131042:RVX131044 SFT131042:SFT131044 SPP131042:SPP131044 SZL131042:SZL131044 TJH131042:TJH131044 TTD131042:TTD131044 UCZ131042:UCZ131044 UMV131042:UMV131044 UWR131042:UWR131044 VGN131042:VGN131044 VQJ131042:VQJ131044 WAF131042:WAF131044 WKB131042:WKB131044 WTX131042:WTX131044 HL196578:HL196580 RH196578:RH196580 ABD196578:ABD196580 AKZ196578:AKZ196580 AUV196578:AUV196580 BER196578:BER196580 BON196578:BON196580 BYJ196578:BYJ196580 CIF196578:CIF196580 CSB196578:CSB196580 DBX196578:DBX196580 DLT196578:DLT196580 DVP196578:DVP196580 EFL196578:EFL196580 EPH196578:EPH196580 EZD196578:EZD196580 FIZ196578:FIZ196580 FSV196578:FSV196580 GCR196578:GCR196580 GMN196578:GMN196580 GWJ196578:GWJ196580 HGF196578:HGF196580 HQB196578:HQB196580 HZX196578:HZX196580 IJT196578:IJT196580 ITP196578:ITP196580 JDL196578:JDL196580 JNH196578:JNH196580 JXD196578:JXD196580 KGZ196578:KGZ196580 KQV196578:KQV196580 LAR196578:LAR196580 LKN196578:LKN196580 LUJ196578:LUJ196580 MEF196578:MEF196580 MOB196578:MOB196580 MXX196578:MXX196580 NHT196578:NHT196580 NRP196578:NRP196580 OBL196578:OBL196580 OLH196578:OLH196580 OVD196578:OVD196580 PEZ196578:PEZ196580 POV196578:POV196580 PYR196578:PYR196580 QIN196578:QIN196580 QSJ196578:QSJ196580 RCF196578:RCF196580 RMB196578:RMB196580 RVX196578:RVX196580 SFT196578:SFT196580 SPP196578:SPP196580 SZL196578:SZL196580 TJH196578:TJH196580 TTD196578:TTD196580 UCZ196578:UCZ196580 UMV196578:UMV196580 UWR196578:UWR196580 VGN196578:VGN196580 VQJ196578:VQJ196580 WAF196578:WAF196580 WKB196578:WKB196580 WTX196578:WTX196580 HL262114:HL262116 RH262114:RH262116 ABD262114:ABD262116 AKZ262114:AKZ262116 AUV262114:AUV262116 BER262114:BER262116 BON262114:BON262116 BYJ262114:BYJ262116 CIF262114:CIF262116 CSB262114:CSB262116 DBX262114:DBX262116 DLT262114:DLT262116 DVP262114:DVP262116 EFL262114:EFL262116 EPH262114:EPH262116 EZD262114:EZD262116 FIZ262114:FIZ262116 FSV262114:FSV262116 GCR262114:GCR262116 GMN262114:GMN262116 GWJ262114:GWJ262116 HGF262114:HGF262116 HQB262114:HQB262116 HZX262114:HZX262116 IJT262114:IJT262116 ITP262114:ITP262116 JDL262114:JDL262116 JNH262114:JNH262116 JXD262114:JXD262116 KGZ262114:KGZ262116 KQV262114:KQV262116 LAR262114:LAR262116 LKN262114:LKN262116 LUJ262114:LUJ262116 MEF262114:MEF262116 MOB262114:MOB262116 MXX262114:MXX262116 NHT262114:NHT262116 NRP262114:NRP262116 OBL262114:OBL262116 OLH262114:OLH262116 OVD262114:OVD262116 PEZ262114:PEZ262116 POV262114:POV262116 PYR262114:PYR262116 QIN262114:QIN262116 QSJ262114:QSJ262116 RCF262114:RCF262116 RMB262114:RMB262116 RVX262114:RVX262116 SFT262114:SFT262116 SPP262114:SPP262116 SZL262114:SZL262116 TJH262114:TJH262116 TTD262114:TTD262116 UCZ262114:UCZ262116 UMV262114:UMV262116 UWR262114:UWR262116 VGN262114:VGN262116 VQJ262114:VQJ262116 WAF262114:WAF262116 WKB262114:WKB262116 WTX262114:WTX262116 HL327650:HL327652 RH327650:RH327652 ABD327650:ABD327652 AKZ327650:AKZ327652 AUV327650:AUV327652 BER327650:BER327652 BON327650:BON327652 BYJ327650:BYJ327652 CIF327650:CIF327652 CSB327650:CSB327652 DBX327650:DBX327652 DLT327650:DLT327652 DVP327650:DVP327652 EFL327650:EFL327652 EPH327650:EPH327652 EZD327650:EZD327652 FIZ327650:FIZ327652 FSV327650:FSV327652 GCR327650:GCR327652 GMN327650:GMN327652 GWJ327650:GWJ327652 HGF327650:HGF327652 HQB327650:HQB327652 HZX327650:HZX327652 IJT327650:IJT327652 ITP327650:ITP327652 JDL327650:JDL327652 JNH327650:JNH327652 JXD327650:JXD327652 KGZ327650:KGZ327652 KQV327650:KQV327652 LAR327650:LAR327652 LKN327650:LKN327652 LUJ327650:LUJ327652 MEF327650:MEF327652 MOB327650:MOB327652 MXX327650:MXX327652 NHT327650:NHT327652 NRP327650:NRP327652 OBL327650:OBL327652 OLH327650:OLH327652 OVD327650:OVD327652 PEZ327650:PEZ327652 POV327650:POV327652 PYR327650:PYR327652 QIN327650:QIN327652 QSJ327650:QSJ327652 RCF327650:RCF327652 RMB327650:RMB327652 RVX327650:RVX327652 SFT327650:SFT327652 SPP327650:SPP327652 SZL327650:SZL327652 TJH327650:TJH327652 TTD327650:TTD327652 UCZ327650:UCZ327652 UMV327650:UMV327652 UWR327650:UWR327652 VGN327650:VGN327652 VQJ327650:VQJ327652 WAF327650:WAF327652 WKB327650:WKB327652 WTX327650:WTX327652 HL393186:HL393188 RH393186:RH393188 ABD393186:ABD393188 AKZ393186:AKZ393188 AUV393186:AUV393188 BER393186:BER393188 BON393186:BON393188 BYJ393186:BYJ393188 CIF393186:CIF393188 CSB393186:CSB393188 DBX393186:DBX393188 DLT393186:DLT393188 DVP393186:DVP393188 EFL393186:EFL393188 EPH393186:EPH393188 EZD393186:EZD393188 FIZ393186:FIZ393188 FSV393186:FSV393188 GCR393186:GCR393188 GMN393186:GMN393188 GWJ393186:GWJ393188 HGF393186:HGF393188 HQB393186:HQB393188 HZX393186:HZX393188 IJT393186:IJT393188 ITP393186:ITP393188 JDL393186:JDL393188 JNH393186:JNH393188 JXD393186:JXD393188 KGZ393186:KGZ393188 KQV393186:KQV393188 LAR393186:LAR393188 LKN393186:LKN393188 LUJ393186:LUJ393188 MEF393186:MEF393188 MOB393186:MOB393188 MXX393186:MXX393188 NHT393186:NHT393188 NRP393186:NRP393188 OBL393186:OBL393188 OLH393186:OLH393188 OVD393186:OVD393188 PEZ393186:PEZ393188 POV393186:POV393188 PYR393186:PYR393188 QIN393186:QIN393188 QSJ393186:QSJ393188 RCF393186:RCF393188 RMB393186:RMB393188 RVX393186:RVX393188 SFT393186:SFT393188 SPP393186:SPP393188 SZL393186:SZL393188 TJH393186:TJH393188 TTD393186:TTD393188 UCZ393186:UCZ393188 UMV393186:UMV393188 UWR393186:UWR393188 VGN393186:VGN393188 VQJ393186:VQJ393188 WAF393186:WAF393188 WKB393186:WKB393188 WTX393186:WTX393188 HL458722:HL458724 RH458722:RH458724 ABD458722:ABD458724 AKZ458722:AKZ458724 AUV458722:AUV458724 BER458722:BER458724 BON458722:BON458724 BYJ458722:BYJ458724 CIF458722:CIF458724 CSB458722:CSB458724 DBX458722:DBX458724 DLT458722:DLT458724 DVP458722:DVP458724 EFL458722:EFL458724 EPH458722:EPH458724 EZD458722:EZD458724 FIZ458722:FIZ458724 FSV458722:FSV458724 GCR458722:GCR458724 GMN458722:GMN458724 GWJ458722:GWJ458724 HGF458722:HGF458724 HQB458722:HQB458724 HZX458722:HZX458724 IJT458722:IJT458724 ITP458722:ITP458724 JDL458722:JDL458724 JNH458722:JNH458724 JXD458722:JXD458724 KGZ458722:KGZ458724 KQV458722:KQV458724 LAR458722:LAR458724 LKN458722:LKN458724 LUJ458722:LUJ458724 MEF458722:MEF458724 MOB458722:MOB458724 MXX458722:MXX458724 NHT458722:NHT458724 NRP458722:NRP458724 OBL458722:OBL458724 OLH458722:OLH458724 OVD458722:OVD458724 PEZ458722:PEZ458724 POV458722:POV458724 PYR458722:PYR458724 QIN458722:QIN458724 QSJ458722:QSJ458724 RCF458722:RCF458724 RMB458722:RMB458724 RVX458722:RVX458724 SFT458722:SFT458724 SPP458722:SPP458724 SZL458722:SZL458724 TJH458722:TJH458724 TTD458722:TTD458724 UCZ458722:UCZ458724 UMV458722:UMV458724 UWR458722:UWR458724 VGN458722:VGN458724 VQJ458722:VQJ458724 WAF458722:WAF458724 WKB458722:WKB458724 WTX458722:WTX458724 HL524258:HL524260 RH524258:RH524260 ABD524258:ABD524260 AKZ524258:AKZ524260 AUV524258:AUV524260 BER524258:BER524260 BON524258:BON524260 BYJ524258:BYJ524260 CIF524258:CIF524260 CSB524258:CSB524260 DBX524258:DBX524260 DLT524258:DLT524260 DVP524258:DVP524260 EFL524258:EFL524260 EPH524258:EPH524260 EZD524258:EZD524260 FIZ524258:FIZ524260 FSV524258:FSV524260 GCR524258:GCR524260 GMN524258:GMN524260 GWJ524258:GWJ524260 HGF524258:HGF524260 HQB524258:HQB524260 HZX524258:HZX524260 IJT524258:IJT524260 ITP524258:ITP524260 JDL524258:JDL524260 JNH524258:JNH524260 JXD524258:JXD524260 KGZ524258:KGZ524260 KQV524258:KQV524260 LAR524258:LAR524260 LKN524258:LKN524260 LUJ524258:LUJ524260 MEF524258:MEF524260 MOB524258:MOB524260 MXX524258:MXX524260 NHT524258:NHT524260 NRP524258:NRP524260 OBL524258:OBL524260 OLH524258:OLH524260 OVD524258:OVD524260 PEZ524258:PEZ524260 POV524258:POV524260 PYR524258:PYR524260 QIN524258:QIN524260 QSJ524258:QSJ524260 RCF524258:RCF524260 RMB524258:RMB524260 RVX524258:RVX524260 SFT524258:SFT524260 SPP524258:SPP524260 SZL524258:SZL524260 TJH524258:TJH524260 TTD524258:TTD524260 UCZ524258:UCZ524260 UMV524258:UMV524260 UWR524258:UWR524260 VGN524258:VGN524260 VQJ524258:VQJ524260 WAF524258:WAF524260 WKB524258:WKB524260 WTX524258:WTX524260 HL589794:HL589796 RH589794:RH589796 ABD589794:ABD589796 AKZ589794:AKZ589796 AUV589794:AUV589796 BER589794:BER589796 BON589794:BON589796 BYJ589794:BYJ589796 CIF589794:CIF589796 CSB589794:CSB589796 DBX589794:DBX589796 DLT589794:DLT589796 DVP589794:DVP589796 EFL589794:EFL589796 EPH589794:EPH589796 EZD589794:EZD589796 FIZ589794:FIZ589796 FSV589794:FSV589796 GCR589794:GCR589796 GMN589794:GMN589796 GWJ589794:GWJ589796 HGF589794:HGF589796 HQB589794:HQB589796 HZX589794:HZX589796 IJT589794:IJT589796 ITP589794:ITP589796 JDL589794:JDL589796 JNH589794:JNH589796 JXD589794:JXD589796 KGZ589794:KGZ589796 KQV589794:KQV589796 LAR589794:LAR589796 LKN589794:LKN589796 LUJ589794:LUJ589796 MEF589794:MEF589796 MOB589794:MOB589796 MXX589794:MXX589796 NHT589794:NHT589796 NRP589794:NRP589796 OBL589794:OBL589796 OLH589794:OLH589796 OVD589794:OVD589796 PEZ589794:PEZ589796 POV589794:POV589796 PYR589794:PYR589796 QIN589794:QIN589796 QSJ589794:QSJ589796 RCF589794:RCF589796 RMB589794:RMB589796 RVX589794:RVX589796 SFT589794:SFT589796 SPP589794:SPP589796 SZL589794:SZL589796 TJH589794:TJH589796 TTD589794:TTD589796 UCZ589794:UCZ589796 UMV589794:UMV589796 UWR589794:UWR589796 VGN589794:VGN589796 VQJ589794:VQJ589796 WAF589794:WAF589796 WKB589794:WKB589796 WTX589794:WTX589796 HL655330:HL655332 RH655330:RH655332 ABD655330:ABD655332 AKZ655330:AKZ655332 AUV655330:AUV655332 BER655330:BER655332 BON655330:BON655332 BYJ655330:BYJ655332 CIF655330:CIF655332 CSB655330:CSB655332 DBX655330:DBX655332 DLT655330:DLT655332 DVP655330:DVP655332 EFL655330:EFL655332 EPH655330:EPH655332 EZD655330:EZD655332 FIZ655330:FIZ655332 FSV655330:FSV655332 GCR655330:GCR655332 GMN655330:GMN655332 GWJ655330:GWJ655332 HGF655330:HGF655332 HQB655330:HQB655332 HZX655330:HZX655332 IJT655330:IJT655332 ITP655330:ITP655332 JDL655330:JDL655332 JNH655330:JNH655332 JXD655330:JXD655332 KGZ655330:KGZ655332 KQV655330:KQV655332 LAR655330:LAR655332 LKN655330:LKN655332 LUJ655330:LUJ655332 MEF655330:MEF655332 MOB655330:MOB655332 MXX655330:MXX655332 NHT655330:NHT655332 NRP655330:NRP655332 OBL655330:OBL655332 OLH655330:OLH655332 OVD655330:OVD655332 PEZ655330:PEZ655332 POV655330:POV655332 PYR655330:PYR655332 QIN655330:QIN655332 QSJ655330:QSJ655332 RCF655330:RCF655332 RMB655330:RMB655332 RVX655330:RVX655332 SFT655330:SFT655332 SPP655330:SPP655332 SZL655330:SZL655332 TJH655330:TJH655332 TTD655330:TTD655332 UCZ655330:UCZ655332 UMV655330:UMV655332 UWR655330:UWR655332 VGN655330:VGN655332 VQJ655330:VQJ655332 WAF655330:WAF655332 WKB655330:WKB655332 WTX655330:WTX655332 HL720866:HL720868 RH720866:RH720868 ABD720866:ABD720868 AKZ720866:AKZ720868 AUV720866:AUV720868 BER720866:BER720868 BON720866:BON720868 BYJ720866:BYJ720868 CIF720866:CIF720868 CSB720866:CSB720868 DBX720866:DBX720868 DLT720866:DLT720868 DVP720866:DVP720868 EFL720866:EFL720868 EPH720866:EPH720868 EZD720866:EZD720868 FIZ720866:FIZ720868 FSV720866:FSV720868 GCR720866:GCR720868 GMN720866:GMN720868 GWJ720866:GWJ720868 HGF720866:HGF720868 HQB720866:HQB720868 HZX720866:HZX720868 IJT720866:IJT720868 ITP720866:ITP720868 JDL720866:JDL720868 JNH720866:JNH720868 JXD720866:JXD720868 KGZ720866:KGZ720868 KQV720866:KQV720868 LAR720866:LAR720868 LKN720866:LKN720868 LUJ720866:LUJ720868 MEF720866:MEF720868 MOB720866:MOB720868 MXX720866:MXX720868 NHT720866:NHT720868 NRP720866:NRP720868 OBL720866:OBL720868 OLH720866:OLH720868 OVD720866:OVD720868 PEZ720866:PEZ720868 POV720866:POV720868 PYR720866:PYR720868 QIN720866:QIN720868 QSJ720866:QSJ720868 RCF720866:RCF720868 RMB720866:RMB720868 RVX720866:RVX720868 SFT720866:SFT720868 SPP720866:SPP720868 SZL720866:SZL720868 TJH720866:TJH720868 TTD720866:TTD720868 UCZ720866:UCZ720868 UMV720866:UMV720868 UWR720866:UWR720868 VGN720866:VGN720868 VQJ720866:VQJ720868 WAF720866:WAF720868 WKB720866:WKB720868 WTX720866:WTX720868 HL786402:HL786404 RH786402:RH786404 ABD786402:ABD786404 AKZ786402:AKZ786404 AUV786402:AUV786404 BER786402:BER786404 BON786402:BON786404 BYJ786402:BYJ786404 CIF786402:CIF786404 CSB786402:CSB786404 DBX786402:DBX786404 DLT786402:DLT786404 DVP786402:DVP786404 EFL786402:EFL786404 EPH786402:EPH786404 EZD786402:EZD786404 FIZ786402:FIZ786404 FSV786402:FSV786404 GCR786402:GCR786404 GMN786402:GMN786404 GWJ786402:GWJ786404 HGF786402:HGF786404 HQB786402:HQB786404 HZX786402:HZX786404 IJT786402:IJT786404 ITP786402:ITP786404 JDL786402:JDL786404 JNH786402:JNH786404 JXD786402:JXD786404 KGZ786402:KGZ786404 KQV786402:KQV786404 LAR786402:LAR786404 LKN786402:LKN786404 LUJ786402:LUJ786404 MEF786402:MEF786404 MOB786402:MOB786404 MXX786402:MXX786404 NHT786402:NHT786404 NRP786402:NRP786404 OBL786402:OBL786404 OLH786402:OLH786404 OVD786402:OVD786404 PEZ786402:PEZ786404 POV786402:POV786404 PYR786402:PYR786404 QIN786402:QIN786404 QSJ786402:QSJ786404 RCF786402:RCF786404 RMB786402:RMB786404 RVX786402:RVX786404 SFT786402:SFT786404 SPP786402:SPP786404 SZL786402:SZL786404 TJH786402:TJH786404 TTD786402:TTD786404 UCZ786402:UCZ786404 UMV786402:UMV786404 UWR786402:UWR786404 VGN786402:VGN786404 VQJ786402:VQJ786404 WAF786402:WAF786404 WKB786402:WKB786404 WTX786402:WTX786404 HL851938:HL851940 RH851938:RH851940 ABD851938:ABD851940 AKZ851938:AKZ851940 AUV851938:AUV851940 BER851938:BER851940 BON851938:BON851940 BYJ851938:BYJ851940 CIF851938:CIF851940 CSB851938:CSB851940 DBX851938:DBX851940 DLT851938:DLT851940 DVP851938:DVP851940 EFL851938:EFL851940 EPH851938:EPH851940 EZD851938:EZD851940 FIZ851938:FIZ851940 FSV851938:FSV851940 GCR851938:GCR851940 GMN851938:GMN851940 GWJ851938:GWJ851940 HGF851938:HGF851940 HQB851938:HQB851940 HZX851938:HZX851940 IJT851938:IJT851940 ITP851938:ITP851940 JDL851938:JDL851940 JNH851938:JNH851940 JXD851938:JXD851940 KGZ851938:KGZ851940 KQV851938:KQV851940 LAR851938:LAR851940 LKN851938:LKN851940 LUJ851938:LUJ851940 MEF851938:MEF851940 MOB851938:MOB851940 MXX851938:MXX851940 NHT851938:NHT851940 NRP851938:NRP851940 OBL851938:OBL851940 OLH851938:OLH851940 OVD851938:OVD851940 PEZ851938:PEZ851940 POV851938:POV851940 PYR851938:PYR851940 QIN851938:QIN851940 QSJ851938:QSJ851940 RCF851938:RCF851940 RMB851938:RMB851940 RVX851938:RVX851940 SFT851938:SFT851940 SPP851938:SPP851940 SZL851938:SZL851940 TJH851938:TJH851940 TTD851938:TTD851940 UCZ851938:UCZ851940 UMV851938:UMV851940 UWR851938:UWR851940 VGN851938:VGN851940 VQJ851938:VQJ851940 WAF851938:WAF851940 WKB851938:WKB851940 WTX851938:WTX851940 HL917474:HL917476 RH917474:RH917476 ABD917474:ABD917476 AKZ917474:AKZ917476 AUV917474:AUV917476 BER917474:BER917476 BON917474:BON917476 BYJ917474:BYJ917476 CIF917474:CIF917476 CSB917474:CSB917476 DBX917474:DBX917476 DLT917474:DLT917476 DVP917474:DVP917476 EFL917474:EFL917476 EPH917474:EPH917476 EZD917474:EZD917476 FIZ917474:FIZ917476 FSV917474:FSV917476 GCR917474:GCR917476 GMN917474:GMN917476 GWJ917474:GWJ917476 HGF917474:HGF917476 HQB917474:HQB917476 HZX917474:HZX917476 IJT917474:IJT917476 ITP917474:ITP917476 JDL917474:JDL917476 JNH917474:JNH917476 JXD917474:JXD917476 KGZ917474:KGZ917476 KQV917474:KQV917476 LAR917474:LAR917476 LKN917474:LKN917476 LUJ917474:LUJ917476 MEF917474:MEF917476 MOB917474:MOB917476 MXX917474:MXX917476 NHT917474:NHT917476 NRP917474:NRP917476 OBL917474:OBL917476 OLH917474:OLH917476 OVD917474:OVD917476 PEZ917474:PEZ917476 POV917474:POV917476 PYR917474:PYR917476 QIN917474:QIN917476 QSJ917474:QSJ917476 RCF917474:RCF917476 RMB917474:RMB917476 RVX917474:RVX917476 SFT917474:SFT917476 SPP917474:SPP917476 SZL917474:SZL917476 TJH917474:TJH917476 TTD917474:TTD917476 UCZ917474:UCZ917476 UMV917474:UMV917476 UWR917474:UWR917476 VGN917474:VGN917476 VQJ917474:VQJ917476 WAF917474:WAF917476 WKB917474:WKB917476 WTX917474:WTX917476 HL983010:HL983012 RH983010:RH983012 ABD983010:ABD983012 AKZ983010:AKZ983012 AUV983010:AUV983012 BER983010:BER983012 BON983010:BON983012 BYJ983010:BYJ983012 CIF983010:CIF983012 CSB983010:CSB983012 DBX983010:DBX983012 DLT983010:DLT983012 DVP983010:DVP983012 EFL983010:EFL983012 EPH983010:EPH983012 EZD983010:EZD983012 FIZ983010:FIZ983012 FSV983010:FSV983012 GCR983010:GCR983012 GMN983010:GMN983012 GWJ983010:GWJ983012 HGF983010:HGF983012 HQB983010:HQB983012 HZX983010:HZX983012 IJT983010:IJT983012 ITP983010:ITP983012 JDL983010:JDL983012 JNH983010:JNH983012 JXD983010:JXD983012 KGZ983010:KGZ983012 KQV983010:KQV983012 LAR983010:LAR983012 LKN983010:LKN983012 LUJ983010:LUJ983012 MEF983010:MEF983012 MOB983010:MOB983012 MXX983010:MXX983012 NHT983010:NHT983012 NRP983010:NRP983012 OBL983010:OBL983012 OLH983010:OLH983012 OVD983010:OVD983012 PEZ983010:PEZ983012 POV983010:POV983012 PYR983010:PYR983012 QIN983010:QIN983012 QSJ983010:QSJ983012 RCF983010:RCF983012 RMB983010:RMB983012 RVX983010:RVX983012 SFT983010:SFT983012 SPP983010:SPP983012 SZL983010:SZL983012 TJH983010:TJH983012 TTD983010:TTD983012 UCZ983010:UCZ983012 UMV983010:UMV983012 UWR983010:UWR983012 VGN983010:VGN983012 VQJ983010:VQJ983012 WAF983010:WAF983012 WKB983010:WKB983012 WTX983010:WTX983012 HL65516:HL65517 RH65516:RH65517 ABD65516:ABD65517 AKZ65516:AKZ65517 AUV65516:AUV65517 BER65516:BER65517 BON65516:BON65517 BYJ65516:BYJ65517 CIF65516:CIF65517 CSB65516:CSB65517 DBX65516:DBX65517 DLT65516:DLT65517 DVP65516:DVP65517 EFL65516:EFL65517 EPH65516:EPH65517 EZD65516:EZD65517 FIZ65516:FIZ65517 FSV65516:FSV65517 GCR65516:GCR65517 GMN65516:GMN65517 GWJ65516:GWJ65517 HGF65516:HGF65517 HQB65516:HQB65517 HZX65516:HZX65517 IJT65516:IJT65517 ITP65516:ITP65517 JDL65516:JDL65517 JNH65516:JNH65517 JXD65516:JXD65517 KGZ65516:KGZ65517 KQV65516:KQV65517 LAR65516:LAR65517 LKN65516:LKN65517 LUJ65516:LUJ65517 MEF65516:MEF65517 MOB65516:MOB65517 MXX65516:MXX65517 NHT65516:NHT65517 NRP65516:NRP65517 OBL65516:OBL65517 OLH65516:OLH65517 OVD65516:OVD65517 PEZ65516:PEZ65517 POV65516:POV65517 PYR65516:PYR65517 QIN65516:QIN65517 QSJ65516:QSJ65517 RCF65516:RCF65517 RMB65516:RMB65517 RVX65516:RVX65517 SFT65516:SFT65517 SPP65516:SPP65517 SZL65516:SZL65517 TJH65516:TJH65517 TTD65516:TTD65517 UCZ65516:UCZ65517 UMV65516:UMV65517 UWR65516:UWR65517 VGN65516:VGN65517 VQJ65516:VQJ65517 WAF65516:WAF65517 WKB65516:WKB65517 WTX65516:WTX65517 HL131052:HL131053 RH131052:RH131053 ABD131052:ABD131053 AKZ131052:AKZ131053 AUV131052:AUV131053 BER131052:BER131053 BON131052:BON131053 BYJ131052:BYJ131053 CIF131052:CIF131053 CSB131052:CSB131053 DBX131052:DBX131053 DLT131052:DLT131053 DVP131052:DVP131053 EFL131052:EFL131053 EPH131052:EPH131053 EZD131052:EZD131053 FIZ131052:FIZ131053 FSV131052:FSV131053 GCR131052:GCR131053 GMN131052:GMN131053 GWJ131052:GWJ131053 HGF131052:HGF131053 HQB131052:HQB131053 HZX131052:HZX131053 IJT131052:IJT131053 ITP131052:ITP131053 JDL131052:JDL131053 JNH131052:JNH131053 JXD131052:JXD131053 KGZ131052:KGZ131053 KQV131052:KQV131053 LAR131052:LAR131053 LKN131052:LKN131053 LUJ131052:LUJ131053 MEF131052:MEF131053 MOB131052:MOB131053 MXX131052:MXX131053 NHT131052:NHT131053 NRP131052:NRP131053 OBL131052:OBL131053 OLH131052:OLH131053 OVD131052:OVD131053 PEZ131052:PEZ131053 POV131052:POV131053 PYR131052:PYR131053 QIN131052:QIN131053 QSJ131052:QSJ131053 RCF131052:RCF131053 RMB131052:RMB131053 RVX131052:RVX131053 SFT131052:SFT131053 SPP131052:SPP131053 SZL131052:SZL131053 TJH131052:TJH131053 TTD131052:TTD131053 UCZ131052:UCZ131053 UMV131052:UMV131053 UWR131052:UWR131053 VGN131052:VGN131053 VQJ131052:VQJ131053 WAF131052:WAF131053 WKB131052:WKB131053 WTX131052:WTX131053 HL196588:HL196589 RH196588:RH196589 ABD196588:ABD196589 AKZ196588:AKZ196589 AUV196588:AUV196589 BER196588:BER196589 BON196588:BON196589 BYJ196588:BYJ196589 CIF196588:CIF196589 CSB196588:CSB196589 DBX196588:DBX196589 DLT196588:DLT196589 DVP196588:DVP196589 EFL196588:EFL196589 EPH196588:EPH196589 EZD196588:EZD196589 FIZ196588:FIZ196589 FSV196588:FSV196589 GCR196588:GCR196589 GMN196588:GMN196589 GWJ196588:GWJ196589 HGF196588:HGF196589 HQB196588:HQB196589 HZX196588:HZX196589 IJT196588:IJT196589 ITP196588:ITP196589 JDL196588:JDL196589 JNH196588:JNH196589 JXD196588:JXD196589 KGZ196588:KGZ196589 KQV196588:KQV196589 LAR196588:LAR196589 LKN196588:LKN196589 LUJ196588:LUJ196589 MEF196588:MEF196589 MOB196588:MOB196589 MXX196588:MXX196589 NHT196588:NHT196589 NRP196588:NRP196589 OBL196588:OBL196589 OLH196588:OLH196589 OVD196588:OVD196589 PEZ196588:PEZ196589 POV196588:POV196589 PYR196588:PYR196589 QIN196588:QIN196589 QSJ196588:QSJ196589 RCF196588:RCF196589 RMB196588:RMB196589 RVX196588:RVX196589 SFT196588:SFT196589 SPP196588:SPP196589 SZL196588:SZL196589 TJH196588:TJH196589 TTD196588:TTD196589 UCZ196588:UCZ196589 UMV196588:UMV196589 UWR196588:UWR196589 VGN196588:VGN196589 VQJ196588:VQJ196589 WAF196588:WAF196589 WKB196588:WKB196589 WTX196588:WTX196589 HL262124:HL262125 RH262124:RH262125 ABD262124:ABD262125 AKZ262124:AKZ262125 AUV262124:AUV262125 BER262124:BER262125 BON262124:BON262125 BYJ262124:BYJ262125 CIF262124:CIF262125 CSB262124:CSB262125 DBX262124:DBX262125 DLT262124:DLT262125 DVP262124:DVP262125 EFL262124:EFL262125 EPH262124:EPH262125 EZD262124:EZD262125 FIZ262124:FIZ262125 FSV262124:FSV262125 GCR262124:GCR262125 GMN262124:GMN262125 GWJ262124:GWJ262125 HGF262124:HGF262125 HQB262124:HQB262125 HZX262124:HZX262125 IJT262124:IJT262125 ITP262124:ITP262125 JDL262124:JDL262125 JNH262124:JNH262125 JXD262124:JXD262125 KGZ262124:KGZ262125 KQV262124:KQV262125 LAR262124:LAR262125 LKN262124:LKN262125 LUJ262124:LUJ262125 MEF262124:MEF262125 MOB262124:MOB262125 MXX262124:MXX262125 NHT262124:NHT262125 NRP262124:NRP262125 OBL262124:OBL262125 OLH262124:OLH262125 OVD262124:OVD262125 PEZ262124:PEZ262125 POV262124:POV262125 PYR262124:PYR262125 QIN262124:QIN262125 QSJ262124:QSJ262125 RCF262124:RCF262125 RMB262124:RMB262125 RVX262124:RVX262125 SFT262124:SFT262125 SPP262124:SPP262125 SZL262124:SZL262125 TJH262124:TJH262125 TTD262124:TTD262125 UCZ262124:UCZ262125 UMV262124:UMV262125 UWR262124:UWR262125 VGN262124:VGN262125 VQJ262124:VQJ262125 WAF262124:WAF262125 WKB262124:WKB262125 WTX262124:WTX262125 HL327660:HL327661 RH327660:RH327661 ABD327660:ABD327661 AKZ327660:AKZ327661 AUV327660:AUV327661 BER327660:BER327661 BON327660:BON327661 BYJ327660:BYJ327661 CIF327660:CIF327661 CSB327660:CSB327661 DBX327660:DBX327661 DLT327660:DLT327661 DVP327660:DVP327661 EFL327660:EFL327661 EPH327660:EPH327661 EZD327660:EZD327661 FIZ327660:FIZ327661 FSV327660:FSV327661 GCR327660:GCR327661 GMN327660:GMN327661 GWJ327660:GWJ327661 HGF327660:HGF327661 HQB327660:HQB327661 HZX327660:HZX327661 IJT327660:IJT327661 ITP327660:ITP327661 JDL327660:JDL327661 JNH327660:JNH327661 JXD327660:JXD327661 KGZ327660:KGZ327661 KQV327660:KQV327661 LAR327660:LAR327661 LKN327660:LKN327661 LUJ327660:LUJ327661 MEF327660:MEF327661 MOB327660:MOB327661 MXX327660:MXX327661 NHT327660:NHT327661 NRP327660:NRP327661 OBL327660:OBL327661 OLH327660:OLH327661 OVD327660:OVD327661 PEZ327660:PEZ327661 POV327660:POV327661 PYR327660:PYR327661 QIN327660:QIN327661 QSJ327660:QSJ327661 RCF327660:RCF327661 RMB327660:RMB327661 RVX327660:RVX327661 SFT327660:SFT327661 SPP327660:SPP327661 SZL327660:SZL327661 TJH327660:TJH327661 TTD327660:TTD327661 UCZ327660:UCZ327661 UMV327660:UMV327661 UWR327660:UWR327661 VGN327660:VGN327661 VQJ327660:VQJ327661 WAF327660:WAF327661 WKB327660:WKB327661 WTX327660:WTX327661 HL393196:HL393197 RH393196:RH393197 ABD393196:ABD393197 AKZ393196:AKZ393197 AUV393196:AUV393197 BER393196:BER393197 BON393196:BON393197 BYJ393196:BYJ393197 CIF393196:CIF393197 CSB393196:CSB393197 DBX393196:DBX393197 DLT393196:DLT393197 DVP393196:DVP393197 EFL393196:EFL393197 EPH393196:EPH393197 EZD393196:EZD393197 FIZ393196:FIZ393197 FSV393196:FSV393197 GCR393196:GCR393197 GMN393196:GMN393197 GWJ393196:GWJ393197 HGF393196:HGF393197 HQB393196:HQB393197 HZX393196:HZX393197 IJT393196:IJT393197 ITP393196:ITP393197 JDL393196:JDL393197 JNH393196:JNH393197 JXD393196:JXD393197 KGZ393196:KGZ393197 KQV393196:KQV393197 LAR393196:LAR393197 LKN393196:LKN393197 LUJ393196:LUJ393197 MEF393196:MEF393197 MOB393196:MOB393197 MXX393196:MXX393197 NHT393196:NHT393197 NRP393196:NRP393197 OBL393196:OBL393197 OLH393196:OLH393197 OVD393196:OVD393197 PEZ393196:PEZ393197 POV393196:POV393197 PYR393196:PYR393197 QIN393196:QIN393197 QSJ393196:QSJ393197 RCF393196:RCF393197 RMB393196:RMB393197 RVX393196:RVX393197 SFT393196:SFT393197 SPP393196:SPP393197 SZL393196:SZL393197 TJH393196:TJH393197 TTD393196:TTD393197 UCZ393196:UCZ393197 UMV393196:UMV393197 UWR393196:UWR393197 VGN393196:VGN393197 VQJ393196:VQJ393197 WAF393196:WAF393197 WKB393196:WKB393197 WTX393196:WTX393197 HL458732:HL458733 RH458732:RH458733 ABD458732:ABD458733 AKZ458732:AKZ458733 AUV458732:AUV458733 BER458732:BER458733 BON458732:BON458733 BYJ458732:BYJ458733 CIF458732:CIF458733 CSB458732:CSB458733 DBX458732:DBX458733 DLT458732:DLT458733 DVP458732:DVP458733 EFL458732:EFL458733 EPH458732:EPH458733 EZD458732:EZD458733 FIZ458732:FIZ458733 FSV458732:FSV458733 GCR458732:GCR458733 GMN458732:GMN458733 GWJ458732:GWJ458733 HGF458732:HGF458733 HQB458732:HQB458733 HZX458732:HZX458733 IJT458732:IJT458733 ITP458732:ITP458733 JDL458732:JDL458733 JNH458732:JNH458733 JXD458732:JXD458733 KGZ458732:KGZ458733 KQV458732:KQV458733 LAR458732:LAR458733 LKN458732:LKN458733 LUJ458732:LUJ458733 MEF458732:MEF458733 MOB458732:MOB458733 MXX458732:MXX458733 NHT458732:NHT458733 NRP458732:NRP458733 OBL458732:OBL458733 OLH458732:OLH458733 OVD458732:OVD458733 PEZ458732:PEZ458733 POV458732:POV458733 PYR458732:PYR458733 QIN458732:QIN458733 QSJ458732:QSJ458733 RCF458732:RCF458733 RMB458732:RMB458733 RVX458732:RVX458733 SFT458732:SFT458733 SPP458732:SPP458733 SZL458732:SZL458733 TJH458732:TJH458733 TTD458732:TTD458733 UCZ458732:UCZ458733 UMV458732:UMV458733 UWR458732:UWR458733 VGN458732:VGN458733 VQJ458732:VQJ458733 WAF458732:WAF458733 WKB458732:WKB458733 WTX458732:WTX458733 HL524268:HL524269 RH524268:RH524269 ABD524268:ABD524269 AKZ524268:AKZ524269 AUV524268:AUV524269 BER524268:BER524269 BON524268:BON524269 BYJ524268:BYJ524269 CIF524268:CIF524269 CSB524268:CSB524269 DBX524268:DBX524269 DLT524268:DLT524269 DVP524268:DVP524269 EFL524268:EFL524269 EPH524268:EPH524269 EZD524268:EZD524269 FIZ524268:FIZ524269 FSV524268:FSV524269 GCR524268:GCR524269 GMN524268:GMN524269 GWJ524268:GWJ524269 HGF524268:HGF524269 HQB524268:HQB524269 HZX524268:HZX524269 IJT524268:IJT524269 ITP524268:ITP524269 JDL524268:JDL524269 JNH524268:JNH524269 JXD524268:JXD524269 KGZ524268:KGZ524269 KQV524268:KQV524269 LAR524268:LAR524269 LKN524268:LKN524269 LUJ524268:LUJ524269 MEF524268:MEF524269 MOB524268:MOB524269 MXX524268:MXX524269 NHT524268:NHT524269 NRP524268:NRP524269 OBL524268:OBL524269 OLH524268:OLH524269 OVD524268:OVD524269 PEZ524268:PEZ524269 POV524268:POV524269 PYR524268:PYR524269 QIN524268:QIN524269 QSJ524268:QSJ524269 RCF524268:RCF524269 RMB524268:RMB524269 RVX524268:RVX524269 SFT524268:SFT524269 SPP524268:SPP524269 SZL524268:SZL524269 TJH524268:TJH524269 TTD524268:TTD524269 UCZ524268:UCZ524269 UMV524268:UMV524269 UWR524268:UWR524269 VGN524268:VGN524269 VQJ524268:VQJ524269 WAF524268:WAF524269 WKB524268:WKB524269 WTX524268:WTX524269 HL589804:HL589805 RH589804:RH589805 ABD589804:ABD589805 AKZ589804:AKZ589805 AUV589804:AUV589805 BER589804:BER589805 BON589804:BON589805 BYJ589804:BYJ589805 CIF589804:CIF589805 CSB589804:CSB589805 DBX589804:DBX589805 DLT589804:DLT589805 DVP589804:DVP589805 EFL589804:EFL589805 EPH589804:EPH589805 EZD589804:EZD589805 FIZ589804:FIZ589805 FSV589804:FSV589805 GCR589804:GCR589805 GMN589804:GMN589805 GWJ589804:GWJ589805 HGF589804:HGF589805 HQB589804:HQB589805 HZX589804:HZX589805 IJT589804:IJT589805 ITP589804:ITP589805 JDL589804:JDL589805 JNH589804:JNH589805 JXD589804:JXD589805 KGZ589804:KGZ589805 KQV589804:KQV589805 LAR589804:LAR589805 LKN589804:LKN589805 LUJ589804:LUJ589805 MEF589804:MEF589805 MOB589804:MOB589805 MXX589804:MXX589805 NHT589804:NHT589805 NRP589804:NRP589805 OBL589804:OBL589805 OLH589804:OLH589805 OVD589804:OVD589805 PEZ589804:PEZ589805 POV589804:POV589805 PYR589804:PYR589805 QIN589804:QIN589805 QSJ589804:QSJ589805 RCF589804:RCF589805 RMB589804:RMB589805 RVX589804:RVX589805 SFT589804:SFT589805 SPP589804:SPP589805 SZL589804:SZL589805 TJH589804:TJH589805 TTD589804:TTD589805 UCZ589804:UCZ589805 UMV589804:UMV589805 UWR589804:UWR589805 VGN589804:VGN589805 VQJ589804:VQJ589805 WAF589804:WAF589805 WKB589804:WKB589805 WTX589804:WTX589805 HL655340:HL655341 RH655340:RH655341 ABD655340:ABD655341 AKZ655340:AKZ655341 AUV655340:AUV655341 BER655340:BER655341 BON655340:BON655341 BYJ655340:BYJ655341 CIF655340:CIF655341 CSB655340:CSB655341 DBX655340:DBX655341 DLT655340:DLT655341 DVP655340:DVP655341 EFL655340:EFL655341 EPH655340:EPH655341 EZD655340:EZD655341 FIZ655340:FIZ655341 FSV655340:FSV655341 GCR655340:GCR655341 GMN655340:GMN655341 GWJ655340:GWJ655341 HGF655340:HGF655341 HQB655340:HQB655341 HZX655340:HZX655341 IJT655340:IJT655341 ITP655340:ITP655341 JDL655340:JDL655341 JNH655340:JNH655341 JXD655340:JXD655341 KGZ655340:KGZ655341 KQV655340:KQV655341 LAR655340:LAR655341 LKN655340:LKN655341 LUJ655340:LUJ655341 MEF655340:MEF655341 MOB655340:MOB655341 MXX655340:MXX655341 NHT655340:NHT655341 NRP655340:NRP655341 OBL655340:OBL655341 OLH655340:OLH655341 OVD655340:OVD655341 PEZ655340:PEZ655341 POV655340:POV655341 PYR655340:PYR655341 QIN655340:QIN655341 QSJ655340:QSJ655341 RCF655340:RCF655341 RMB655340:RMB655341 RVX655340:RVX655341 SFT655340:SFT655341 SPP655340:SPP655341 SZL655340:SZL655341 TJH655340:TJH655341 TTD655340:TTD655341 UCZ655340:UCZ655341 UMV655340:UMV655341 UWR655340:UWR655341 VGN655340:VGN655341 VQJ655340:VQJ655341 WAF655340:WAF655341 WKB655340:WKB655341 WTX655340:WTX655341 HL720876:HL720877 RH720876:RH720877 ABD720876:ABD720877 AKZ720876:AKZ720877 AUV720876:AUV720877 BER720876:BER720877 BON720876:BON720877 BYJ720876:BYJ720877 CIF720876:CIF720877 CSB720876:CSB720877 DBX720876:DBX720877 DLT720876:DLT720877 DVP720876:DVP720877 EFL720876:EFL720877 EPH720876:EPH720877 EZD720876:EZD720877 FIZ720876:FIZ720877 FSV720876:FSV720877 GCR720876:GCR720877 GMN720876:GMN720877 GWJ720876:GWJ720877 HGF720876:HGF720877 HQB720876:HQB720877 HZX720876:HZX720877 IJT720876:IJT720877 ITP720876:ITP720877 JDL720876:JDL720877 JNH720876:JNH720877 JXD720876:JXD720877 KGZ720876:KGZ720877 KQV720876:KQV720877 LAR720876:LAR720877 LKN720876:LKN720877 LUJ720876:LUJ720877 MEF720876:MEF720877 MOB720876:MOB720877 MXX720876:MXX720877 NHT720876:NHT720877 NRP720876:NRP720877 OBL720876:OBL720877 OLH720876:OLH720877 OVD720876:OVD720877 PEZ720876:PEZ720877 POV720876:POV720877 PYR720876:PYR720877 QIN720876:QIN720877 QSJ720876:QSJ720877 RCF720876:RCF720877 RMB720876:RMB720877 RVX720876:RVX720877 SFT720876:SFT720877 SPP720876:SPP720877 SZL720876:SZL720877 TJH720876:TJH720877 TTD720876:TTD720877 UCZ720876:UCZ720877 UMV720876:UMV720877 UWR720876:UWR720877 VGN720876:VGN720877 VQJ720876:VQJ720877 WAF720876:WAF720877 WKB720876:WKB720877 WTX720876:WTX720877 HL786412:HL786413 RH786412:RH786413 ABD786412:ABD786413 AKZ786412:AKZ786413 AUV786412:AUV786413 BER786412:BER786413 BON786412:BON786413 BYJ786412:BYJ786413 CIF786412:CIF786413 CSB786412:CSB786413 DBX786412:DBX786413 DLT786412:DLT786413 DVP786412:DVP786413 EFL786412:EFL786413 EPH786412:EPH786413 EZD786412:EZD786413 FIZ786412:FIZ786413 FSV786412:FSV786413 GCR786412:GCR786413 GMN786412:GMN786413 GWJ786412:GWJ786413 HGF786412:HGF786413 HQB786412:HQB786413 HZX786412:HZX786413 IJT786412:IJT786413 ITP786412:ITP786413 JDL786412:JDL786413 JNH786412:JNH786413 JXD786412:JXD786413 KGZ786412:KGZ786413 KQV786412:KQV786413 LAR786412:LAR786413 LKN786412:LKN786413 LUJ786412:LUJ786413 MEF786412:MEF786413 MOB786412:MOB786413 MXX786412:MXX786413 NHT786412:NHT786413 NRP786412:NRP786413 OBL786412:OBL786413 OLH786412:OLH786413 OVD786412:OVD786413 PEZ786412:PEZ786413 POV786412:POV786413 PYR786412:PYR786413 QIN786412:QIN786413 QSJ786412:QSJ786413 RCF786412:RCF786413 RMB786412:RMB786413 RVX786412:RVX786413 SFT786412:SFT786413 SPP786412:SPP786413 SZL786412:SZL786413 TJH786412:TJH786413 TTD786412:TTD786413 UCZ786412:UCZ786413 UMV786412:UMV786413 UWR786412:UWR786413 VGN786412:VGN786413 VQJ786412:VQJ786413 WAF786412:WAF786413 WKB786412:WKB786413 WTX786412:WTX786413 HL851948:HL851949 RH851948:RH851949 ABD851948:ABD851949 AKZ851948:AKZ851949 AUV851948:AUV851949 BER851948:BER851949 BON851948:BON851949 BYJ851948:BYJ851949 CIF851948:CIF851949 CSB851948:CSB851949 DBX851948:DBX851949 DLT851948:DLT851949 DVP851948:DVP851949 EFL851948:EFL851949 EPH851948:EPH851949 EZD851948:EZD851949 FIZ851948:FIZ851949 FSV851948:FSV851949 GCR851948:GCR851949 GMN851948:GMN851949 GWJ851948:GWJ851949 HGF851948:HGF851949 HQB851948:HQB851949 HZX851948:HZX851949 IJT851948:IJT851949 ITP851948:ITP851949 JDL851948:JDL851949 JNH851948:JNH851949 JXD851948:JXD851949 KGZ851948:KGZ851949 KQV851948:KQV851949 LAR851948:LAR851949 LKN851948:LKN851949 LUJ851948:LUJ851949 MEF851948:MEF851949 MOB851948:MOB851949 MXX851948:MXX851949 NHT851948:NHT851949 NRP851948:NRP851949 OBL851948:OBL851949 OLH851948:OLH851949 OVD851948:OVD851949 PEZ851948:PEZ851949 POV851948:POV851949 PYR851948:PYR851949 QIN851948:QIN851949 QSJ851948:QSJ851949 RCF851948:RCF851949 RMB851948:RMB851949 RVX851948:RVX851949 SFT851948:SFT851949 SPP851948:SPP851949 SZL851948:SZL851949 TJH851948:TJH851949 TTD851948:TTD851949 UCZ851948:UCZ851949 UMV851948:UMV851949 UWR851948:UWR851949 VGN851948:VGN851949 VQJ851948:VQJ851949 WAF851948:WAF851949 WKB851948:WKB851949 WTX851948:WTX851949 HL917484:HL917485 RH917484:RH917485 ABD917484:ABD917485 AKZ917484:AKZ917485 AUV917484:AUV917485 BER917484:BER917485 BON917484:BON917485 BYJ917484:BYJ917485 CIF917484:CIF917485 CSB917484:CSB917485 DBX917484:DBX917485 DLT917484:DLT917485 DVP917484:DVP917485 EFL917484:EFL917485 EPH917484:EPH917485 EZD917484:EZD917485 FIZ917484:FIZ917485 FSV917484:FSV917485 GCR917484:GCR917485 GMN917484:GMN917485 GWJ917484:GWJ917485 HGF917484:HGF917485 HQB917484:HQB917485 HZX917484:HZX917485 IJT917484:IJT917485 ITP917484:ITP917485 JDL917484:JDL917485 JNH917484:JNH917485 JXD917484:JXD917485 KGZ917484:KGZ917485 KQV917484:KQV917485 LAR917484:LAR917485 LKN917484:LKN917485 LUJ917484:LUJ917485 MEF917484:MEF917485 MOB917484:MOB917485 MXX917484:MXX917485 NHT917484:NHT917485 NRP917484:NRP917485 OBL917484:OBL917485 OLH917484:OLH917485 OVD917484:OVD917485 PEZ917484:PEZ917485 POV917484:POV917485 PYR917484:PYR917485 QIN917484:QIN917485 QSJ917484:QSJ917485 RCF917484:RCF917485 RMB917484:RMB917485 RVX917484:RVX917485 SFT917484:SFT917485 SPP917484:SPP917485 SZL917484:SZL917485 TJH917484:TJH917485 TTD917484:TTD917485 UCZ917484:UCZ917485 UMV917484:UMV917485 UWR917484:UWR917485 VGN917484:VGN917485 VQJ917484:VQJ917485 WAF917484:WAF917485 WKB917484:WKB917485 WTX917484:WTX917485 HL983020:HL983021 RH983020:RH983021 ABD983020:ABD983021 AKZ983020:AKZ983021 AUV983020:AUV983021 BER983020:BER983021 BON983020:BON983021 BYJ983020:BYJ983021 CIF983020:CIF983021 CSB983020:CSB983021 DBX983020:DBX983021 DLT983020:DLT983021 DVP983020:DVP983021 EFL983020:EFL983021 EPH983020:EPH983021 EZD983020:EZD983021 FIZ983020:FIZ983021 FSV983020:FSV983021 GCR983020:GCR983021 GMN983020:GMN983021 GWJ983020:GWJ983021 HGF983020:HGF983021 HQB983020:HQB983021 HZX983020:HZX983021 IJT983020:IJT983021 ITP983020:ITP983021 JDL983020:JDL983021 JNH983020:JNH983021 JXD983020:JXD983021 KGZ983020:KGZ983021 KQV983020:KQV983021 LAR983020:LAR983021 LKN983020:LKN983021 LUJ983020:LUJ983021 MEF983020:MEF983021 MOB983020:MOB983021 MXX983020:MXX983021 NHT983020:NHT983021 NRP983020:NRP983021 OBL983020:OBL983021 OLH983020:OLH983021 OVD983020:OVD983021 PEZ983020:PEZ983021 POV983020:POV983021 PYR983020:PYR983021 QIN983020:QIN983021 QSJ983020:QSJ983021 RCF983020:RCF983021 RMB983020:RMB983021 RVX983020:RVX983021 SFT983020:SFT983021 SPP983020:SPP983021 SZL983020:SZL983021 TJH983020:TJH983021 TTD983020:TTD983021 UCZ983020:UCZ983021 UMV983020:UMV983021 UWR983020:UWR983021 VGN983020:VGN983021 VQJ983020:VQJ983021 WAF983020:WAF983021 WKB983020:WKB983021 WTX983020:WTX983021 HL65525 RH65525 ABD65525 AKZ65525 AUV65525 BER65525 BON65525 BYJ65525 CIF65525 CSB65525 DBX65525 DLT65525 DVP65525 EFL65525 EPH65525 EZD65525 FIZ65525 FSV65525 GCR65525 GMN65525 GWJ65525 HGF65525 HQB65525 HZX65525 IJT65525 ITP65525 JDL65525 JNH65525 JXD65525 KGZ65525 KQV65525 LAR65525 LKN65525 LUJ65525 MEF65525 MOB65525 MXX65525 NHT65525 NRP65525 OBL65525 OLH65525 OVD65525 PEZ65525 POV65525 PYR65525 QIN65525 QSJ65525 RCF65525 RMB65525 RVX65525 SFT65525 SPP65525 SZL65525 TJH65525 TTD65525 UCZ65525 UMV65525 UWR65525 VGN65525 VQJ65525 WAF65525 WKB65525 WTX65525 HL131061 RH131061 ABD131061 AKZ131061 AUV131061 BER131061 BON131061 BYJ131061 CIF131061 CSB131061 DBX131061 DLT131061 DVP131061 EFL131061 EPH131061 EZD131061 FIZ131061 FSV131061 GCR131061 GMN131061 GWJ131061 HGF131061 HQB131061 HZX131061 IJT131061 ITP131061 JDL131061 JNH131061 JXD131061 KGZ131061 KQV131061 LAR131061 LKN131061 LUJ131061 MEF131061 MOB131061 MXX131061 NHT131061 NRP131061 OBL131061 OLH131061 OVD131061 PEZ131061 POV131061 PYR131061 QIN131061 QSJ131061 RCF131061 RMB131061 RVX131061 SFT131061 SPP131061 SZL131061 TJH131061 TTD131061 UCZ131061 UMV131061 UWR131061 VGN131061 VQJ131061 WAF131061 WKB131061 WTX131061 HL196597 RH196597 ABD196597 AKZ196597 AUV196597 BER196597 BON196597 BYJ196597 CIF196597 CSB196597 DBX196597 DLT196597 DVP196597 EFL196597 EPH196597 EZD196597 FIZ196597 FSV196597 GCR196597 GMN196597 GWJ196597 HGF196597 HQB196597 HZX196597 IJT196597 ITP196597 JDL196597 JNH196597 JXD196597 KGZ196597 KQV196597 LAR196597 LKN196597 LUJ196597 MEF196597 MOB196597 MXX196597 NHT196597 NRP196597 OBL196597 OLH196597 OVD196597 PEZ196597 POV196597 PYR196597 QIN196597 QSJ196597 RCF196597 RMB196597 RVX196597 SFT196597 SPP196597 SZL196597 TJH196597 TTD196597 UCZ196597 UMV196597 UWR196597 VGN196597 VQJ196597 WAF196597 WKB196597 WTX196597 HL262133 RH262133 ABD262133 AKZ262133 AUV262133 BER262133 BON262133 BYJ262133 CIF262133 CSB262133 DBX262133 DLT262133 DVP262133 EFL262133 EPH262133 EZD262133 FIZ262133 FSV262133 GCR262133 GMN262133 GWJ262133 HGF262133 HQB262133 HZX262133 IJT262133 ITP262133 JDL262133 JNH262133 JXD262133 KGZ262133 KQV262133 LAR262133 LKN262133 LUJ262133 MEF262133 MOB262133 MXX262133 NHT262133 NRP262133 OBL262133 OLH262133 OVD262133 PEZ262133 POV262133 PYR262133 QIN262133 QSJ262133 RCF262133 RMB262133 RVX262133 SFT262133 SPP262133 SZL262133 TJH262133 TTD262133 UCZ262133 UMV262133 UWR262133 VGN262133 VQJ262133 WAF262133 WKB262133 WTX262133 HL327669 RH327669 ABD327669 AKZ327669 AUV327669 BER327669 BON327669 BYJ327669 CIF327669 CSB327669 DBX327669 DLT327669 DVP327669 EFL327669 EPH327669 EZD327669 FIZ327669 FSV327669 GCR327669 GMN327669 GWJ327669 HGF327669 HQB327669 HZX327669 IJT327669 ITP327669 JDL327669 JNH327669 JXD327669 KGZ327669 KQV327669 LAR327669 LKN327669 LUJ327669 MEF327669 MOB327669 MXX327669 NHT327669 NRP327669 OBL327669 OLH327669 OVD327669 PEZ327669 POV327669 PYR327669 QIN327669 QSJ327669 RCF327669 RMB327669 RVX327669 SFT327669 SPP327669 SZL327669 TJH327669 TTD327669 UCZ327669 UMV327669 UWR327669 VGN327669 VQJ327669 WAF327669 WKB327669 WTX327669 HL393205 RH393205 ABD393205 AKZ393205 AUV393205 BER393205 BON393205 BYJ393205 CIF393205 CSB393205 DBX393205 DLT393205 DVP393205 EFL393205 EPH393205 EZD393205 FIZ393205 FSV393205 GCR393205 GMN393205 GWJ393205 HGF393205 HQB393205 HZX393205 IJT393205 ITP393205 JDL393205 JNH393205 JXD393205 KGZ393205 KQV393205 LAR393205 LKN393205 LUJ393205 MEF393205 MOB393205 MXX393205 NHT393205 NRP393205 OBL393205 OLH393205 OVD393205 PEZ393205 POV393205 PYR393205 QIN393205 QSJ393205 RCF393205 RMB393205 RVX393205 SFT393205 SPP393205 SZL393205 TJH393205 TTD393205 UCZ393205 UMV393205 UWR393205 VGN393205 VQJ393205 WAF393205 WKB393205 WTX393205 HL458741 RH458741 ABD458741 AKZ458741 AUV458741 BER458741 BON458741 BYJ458741 CIF458741 CSB458741 DBX458741 DLT458741 DVP458741 EFL458741 EPH458741 EZD458741 FIZ458741 FSV458741 GCR458741 GMN458741 GWJ458741 HGF458741 HQB458741 HZX458741 IJT458741 ITP458741 JDL458741 JNH458741 JXD458741 KGZ458741 KQV458741 LAR458741 LKN458741 LUJ458741 MEF458741 MOB458741 MXX458741 NHT458741 NRP458741 OBL458741 OLH458741 OVD458741 PEZ458741 POV458741 PYR458741 QIN458741 QSJ458741 RCF458741 RMB458741 RVX458741 SFT458741 SPP458741 SZL458741 TJH458741 TTD458741 UCZ458741 UMV458741 UWR458741 VGN458741 VQJ458741 WAF458741 WKB458741 WTX458741 HL524277 RH524277 ABD524277 AKZ524277 AUV524277 BER524277 BON524277 BYJ524277 CIF524277 CSB524277 DBX524277 DLT524277 DVP524277 EFL524277 EPH524277 EZD524277 FIZ524277 FSV524277 GCR524277 GMN524277 GWJ524277 HGF524277 HQB524277 HZX524277 IJT524277 ITP524277 JDL524277 JNH524277 JXD524277 KGZ524277 KQV524277 LAR524277 LKN524277 LUJ524277 MEF524277 MOB524277 MXX524277 NHT524277 NRP524277 OBL524277 OLH524277 OVD524277 PEZ524277 POV524277 PYR524277 QIN524277 QSJ524277 RCF524277 RMB524277 RVX524277 SFT524277 SPP524277 SZL524277 TJH524277 TTD524277 UCZ524277 UMV524277 UWR524277 VGN524277 VQJ524277 WAF524277 WKB524277 WTX524277 HL589813 RH589813 ABD589813 AKZ589813 AUV589813 BER589813 BON589813 BYJ589813 CIF589813 CSB589813 DBX589813 DLT589813 DVP589813 EFL589813 EPH589813 EZD589813 FIZ589813 FSV589813 GCR589813 GMN589813 GWJ589813 HGF589813 HQB589813 HZX589813 IJT589813 ITP589813 JDL589813 JNH589813 JXD589813 KGZ589813 KQV589813 LAR589813 LKN589813 LUJ589813 MEF589813 MOB589813 MXX589813 NHT589813 NRP589813 OBL589813 OLH589813 OVD589813 PEZ589813 POV589813 PYR589813 QIN589813 QSJ589813 RCF589813 RMB589813 RVX589813 SFT589813 SPP589813 SZL589813 TJH589813 TTD589813 UCZ589813 UMV589813 UWR589813 VGN589813 VQJ589813 WAF589813 WKB589813 WTX589813 HL655349 RH655349 ABD655349 AKZ655349 AUV655349 BER655349 BON655349 BYJ655349 CIF655349 CSB655349 DBX655349 DLT655349 DVP655349 EFL655349 EPH655349 EZD655349 FIZ655349 FSV655349 GCR655349 GMN655349 GWJ655349 HGF655349 HQB655349 HZX655349 IJT655349 ITP655349 JDL655349 JNH655349 JXD655349 KGZ655349 KQV655349 LAR655349 LKN655349 LUJ655349 MEF655349 MOB655349 MXX655349 NHT655349 NRP655349 OBL655349 OLH655349 OVD655349 PEZ655349 POV655349 PYR655349 QIN655349 QSJ655349 RCF655349 RMB655349 RVX655349 SFT655349 SPP655349 SZL655349 TJH655349 TTD655349 UCZ655349 UMV655349 UWR655349 VGN655349 VQJ655349 WAF655349 WKB655349 WTX655349 HL720885 RH720885 ABD720885 AKZ720885 AUV720885 BER720885 BON720885 BYJ720885 CIF720885 CSB720885 DBX720885 DLT720885 DVP720885 EFL720885 EPH720885 EZD720885 FIZ720885 FSV720885 GCR720885 GMN720885 GWJ720885 HGF720885 HQB720885 HZX720885 IJT720885 ITP720885 JDL720885 JNH720885 JXD720885 KGZ720885 KQV720885 LAR720885 LKN720885 LUJ720885 MEF720885 MOB720885 MXX720885 NHT720885 NRP720885 OBL720885 OLH720885 OVD720885 PEZ720885 POV720885 PYR720885 QIN720885 QSJ720885 RCF720885 RMB720885 RVX720885 SFT720885 SPP720885 SZL720885 TJH720885 TTD720885 UCZ720885 UMV720885 UWR720885 VGN720885 VQJ720885 WAF720885 WKB720885 WTX720885 HL786421 RH786421 ABD786421 AKZ786421 AUV786421 BER786421 BON786421 BYJ786421 CIF786421 CSB786421 DBX786421 DLT786421 DVP786421 EFL786421 EPH786421 EZD786421 FIZ786421 FSV786421 GCR786421 GMN786421 GWJ786421 HGF786421 HQB786421 HZX786421 IJT786421 ITP786421 JDL786421 JNH786421 JXD786421 KGZ786421 KQV786421 LAR786421 LKN786421 LUJ786421 MEF786421 MOB786421 MXX786421 NHT786421 NRP786421 OBL786421 OLH786421 OVD786421 PEZ786421 POV786421 PYR786421 QIN786421 QSJ786421 RCF786421 RMB786421 RVX786421 SFT786421 SPP786421 SZL786421 TJH786421 TTD786421 UCZ786421 UMV786421 UWR786421 VGN786421 VQJ786421 WAF786421 WKB786421 WTX786421 HL851957 RH851957 ABD851957 AKZ851957 AUV851957 BER851957 BON851957 BYJ851957 CIF851957 CSB851957 DBX851957 DLT851957 DVP851957 EFL851957 EPH851957 EZD851957 FIZ851957 FSV851957 GCR851957 GMN851957 GWJ851957 HGF851957 HQB851957 HZX851957 IJT851957 ITP851957 JDL851957 JNH851957 JXD851957 KGZ851957 KQV851957 LAR851957 LKN851957 LUJ851957 MEF851957 MOB851957 MXX851957 NHT851957 NRP851957 OBL851957 OLH851957 OVD851957 PEZ851957 POV851957 PYR851957 QIN851957 QSJ851957 RCF851957 RMB851957 RVX851957 SFT851957 SPP851957 SZL851957 TJH851957 TTD851957 UCZ851957 UMV851957 UWR851957 VGN851957 VQJ851957 WAF851957 WKB851957 WTX851957 HL917493 RH917493 ABD917493 AKZ917493 AUV917493 BER917493 BON917493 BYJ917493 CIF917493 CSB917493 DBX917493 DLT917493 DVP917493 EFL917493 EPH917493 EZD917493 FIZ917493 FSV917493 GCR917493 GMN917493 GWJ917493 HGF917493 HQB917493 HZX917493 IJT917493 ITP917493 JDL917493 JNH917493 JXD917493 KGZ917493 KQV917493 LAR917493 LKN917493 LUJ917493 MEF917493 MOB917493 MXX917493 NHT917493 NRP917493 OBL917493 OLH917493 OVD917493 PEZ917493 POV917493 PYR917493 QIN917493 QSJ917493 RCF917493 RMB917493 RVX917493 SFT917493 SPP917493 SZL917493 TJH917493 TTD917493 UCZ917493 UMV917493 UWR917493 VGN917493 VQJ917493 WAF917493 WKB917493 WTX917493 HL983029 RH983029 ABD983029 AKZ983029 AUV983029 BER983029 BON983029 BYJ983029 CIF983029 CSB983029 DBX983029 DLT983029 DVP983029 EFL983029 EPH983029 EZD983029 FIZ983029 FSV983029 GCR983029 GMN983029 GWJ983029 HGF983029 HQB983029 HZX983029 IJT983029 ITP983029 JDL983029 JNH983029 JXD983029 KGZ983029 KQV983029 LAR983029 LKN983029 LUJ983029 MEF983029 MOB983029 MXX983029 NHT983029 NRP983029 OBL983029 OLH983029 OVD983029 PEZ983029 POV983029 PYR983029 QIN983029 QSJ983029 RCF983029 RMB983029 RVX983029 SFT983029 SPP983029 SZL983029 TJH983029 TTD983029 UCZ983029 UMV983029 UWR983029 VGN983029 VQJ983029 WAF983029 WKB983029 WTX983029 HL65569 RH65569 ABD65569 AKZ65569 AUV65569 BER65569 BON65569 BYJ65569 CIF65569 CSB65569 DBX65569 DLT65569 DVP65569 EFL65569 EPH65569 EZD65569 FIZ65569 FSV65569 GCR65569 GMN65569 GWJ65569 HGF65569 HQB65569 HZX65569 IJT65569 ITP65569 JDL65569 JNH65569 JXD65569 KGZ65569 KQV65569 LAR65569 LKN65569 LUJ65569 MEF65569 MOB65569 MXX65569 NHT65569 NRP65569 OBL65569 OLH65569 OVD65569 PEZ65569 POV65569 PYR65569 QIN65569 QSJ65569 RCF65569 RMB65569 RVX65569 SFT65569 SPP65569 SZL65569 TJH65569 TTD65569 UCZ65569 UMV65569 UWR65569 VGN65569 VQJ65569 WAF65569 WKB65569 WTX65569 HL131105 RH131105 ABD131105 AKZ131105 AUV131105 BER131105 BON131105 BYJ131105 CIF131105 CSB131105 DBX131105 DLT131105 DVP131105 EFL131105 EPH131105 EZD131105 FIZ131105 FSV131105 GCR131105 GMN131105 GWJ131105 HGF131105 HQB131105 HZX131105 IJT131105 ITP131105 JDL131105 JNH131105 JXD131105 KGZ131105 KQV131105 LAR131105 LKN131105 LUJ131105 MEF131105 MOB131105 MXX131105 NHT131105 NRP131105 OBL131105 OLH131105 OVD131105 PEZ131105 POV131105 PYR131105 QIN131105 QSJ131105 RCF131105 RMB131105 RVX131105 SFT131105 SPP131105 SZL131105 TJH131105 TTD131105 UCZ131105 UMV131105 UWR131105 VGN131105 VQJ131105 WAF131105 WKB131105 WTX131105 HL196641 RH196641 ABD196641 AKZ196641 AUV196641 BER196641 BON196641 BYJ196641 CIF196641 CSB196641 DBX196641 DLT196641 DVP196641 EFL196641 EPH196641 EZD196641 FIZ196641 FSV196641 GCR196641 GMN196641 GWJ196641 HGF196641 HQB196641 HZX196641 IJT196641 ITP196641 JDL196641 JNH196641 JXD196641 KGZ196641 KQV196641 LAR196641 LKN196641 LUJ196641 MEF196641 MOB196641 MXX196641 NHT196641 NRP196641 OBL196641 OLH196641 OVD196641 PEZ196641 POV196641 PYR196641 QIN196641 QSJ196641 RCF196641 RMB196641 RVX196641 SFT196641 SPP196641 SZL196641 TJH196641 TTD196641 UCZ196641 UMV196641 UWR196641 VGN196641 VQJ196641 WAF196641 WKB196641 WTX196641 HL262177 RH262177 ABD262177 AKZ262177 AUV262177 BER262177 BON262177 BYJ262177 CIF262177 CSB262177 DBX262177 DLT262177 DVP262177 EFL262177 EPH262177 EZD262177 FIZ262177 FSV262177 GCR262177 GMN262177 GWJ262177 HGF262177 HQB262177 HZX262177 IJT262177 ITP262177 JDL262177 JNH262177 JXD262177 KGZ262177 KQV262177 LAR262177 LKN262177 LUJ262177 MEF262177 MOB262177 MXX262177 NHT262177 NRP262177 OBL262177 OLH262177 OVD262177 PEZ262177 POV262177 PYR262177 QIN262177 QSJ262177 RCF262177 RMB262177 RVX262177 SFT262177 SPP262177 SZL262177 TJH262177 TTD262177 UCZ262177 UMV262177 UWR262177 VGN262177 VQJ262177 WAF262177 WKB262177 WTX262177 HL327713 RH327713 ABD327713 AKZ327713 AUV327713 BER327713 BON327713 BYJ327713 CIF327713 CSB327713 DBX327713 DLT327713 DVP327713 EFL327713 EPH327713 EZD327713 FIZ327713 FSV327713 GCR327713 GMN327713 GWJ327713 HGF327713 HQB327713 HZX327713 IJT327713 ITP327713 JDL327713 JNH327713 JXD327713 KGZ327713 KQV327713 LAR327713 LKN327713 LUJ327713 MEF327713 MOB327713 MXX327713 NHT327713 NRP327713 OBL327713 OLH327713 OVD327713 PEZ327713 POV327713 PYR327713 QIN327713 QSJ327713 RCF327713 RMB327713 RVX327713 SFT327713 SPP327713 SZL327713 TJH327713 TTD327713 UCZ327713 UMV327713 UWR327713 VGN327713 VQJ327713 WAF327713 WKB327713 WTX327713 HL393249 RH393249 ABD393249 AKZ393249 AUV393249 BER393249 BON393249 BYJ393249 CIF393249 CSB393249 DBX393249 DLT393249 DVP393249 EFL393249 EPH393249 EZD393249 FIZ393249 FSV393249 GCR393249 GMN393249 GWJ393249 HGF393249 HQB393249 HZX393249 IJT393249 ITP393249 JDL393249 JNH393249 JXD393249 KGZ393249 KQV393249 LAR393249 LKN393249 LUJ393249 MEF393249 MOB393249 MXX393249 NHT393249 NRP393249 OBL393249 OLH393249 OVD393249 PEZ393249 POV393249 PYR393249 QIN393249 QSJ393249 RCF393249 RMB393249 RVX393249 SFT393249 SPP393249 SZL393249 TJH393249 TTD393249 UCZ393249 UMV393249 UWR393249 VGN393249 VQJ393249 WAF393249 WKB393249 WTX393249 HL458785 RH458785 ABD458785 AKZ458785 AUV458785 BER458785 BON458785 BYJ458785 CIF458785 CSB458785 DBX458785 DLT458785 DVP458785 EFL458785 EPH458785 EZD458785 FIZ458785 FSV458785 GCR458785 GMN458785 GWJ458785 HGF458785 HQB458785 HZX458785 IJT458785 ITP458785 JDL458785 JNH458785 JXD458785 KGZ458785 KQV458785 LAR458785 LKN458785 LUJ458785 MEF458785 MOB458785 MXX458785 NHT458785 NRP458785 OBL458785 OLH458785 OVD458785 PEZ458785 POV458785 PYR458785 QIN458785 QSJ458785 RCF458785 RMB458785 RVX458785 SFT458785 SPP458785 SZL458785 TJH458785 TTD458785 UCZ458785 UMV458785 UWR458785 VGN458785 VQJ458785 WAF458785 WKB458785 WTX458785 HL524321 RH524321 ABD524321 AKZ524321 AUV524321 BER524321 BON524321 BYJ524321 CIF524321 CSB524321 DBX524321 DLT524321 DVP524321 EFL524321 EPH524321 EZD524321 FIZ524321 FSV524321 GCR524321 GMN524321 GWJ524321 HGF524321 HQB524321 HZX524321 IJT524321 ITP524321 JDL524321 JNH524321 JXD524321 KGZ524321 KQV524321 LAR524321 LKN524321 LUJ524321 MEF524321 MOB524321 MXX524321 NHT524321 NRP524321 OBL524321 OLH524321 OVD524321 PEZ524321 POV524321 PYR524321 QIN524321 QSJ524321 RCF524321 RMB524321 RVX524321 SFT524321 SPP524321 SZL524321 TJH524321 TTD524321 UCZ524321 UMV524321 UWR524321 VGN524321 VQJ524321 WAF524321 WKB524321 WTX524321 HL589857 RH589857 ABD589857 AKZ589857 AUV589857 BER589857 BON589857 BYJ589857 CIF589857 CSB589857 DBX589857 DLT589857 DVP589857 EFL589857 EPH589857 EZD589857 FIZ589857 FSV589857 GCR589857 GMN589857 GWJ589857 HGF589857 HQB589857 HZX589857 IJT589857 ITP589857 JDL589857 JNH589857 JXD589857 KGZ589857 KQV589857 LAR589857 LKN589857 LUJ589857 MEF589857 MOB589857 MXX589857 NHT589857 NRP589857 OBL589857 OLH589857 OVD589857 PEZ589857 POV589857 PYR589857 QIN589857 QSJ589857 RCF589857 RMB589857 RVX589857 SFT589857 SPP589857 SZL589857 TJH589857 TTD589857 UCZ589857 UMV589857 UWR589857 VGN589857 VQJ589857 WAF589857 WKB589857 WTX589857 HL655393 RH655393 ABD655393 AKZ655393 AUV655393 BER655393 BON655393 BYJ655393 CIF655393 CSB655393 DBX655393 DLT655393 DVP655393 EFL655393 EPH655393 EZD655393 FIZ655393 FSV655393 GCR655393 GMN655393 GWJ655393 HGF655393 HQB655393 HZX655393 IJT655393 ITP655393 JDL655393 JNH655393 JXD655393 KGZ655393 KQV655393 LAR655393 LKN655393 LUJ655393 MEF655393 MOB655393 MXX655393 NHT655393 NRP655393 OBL655393 OLH655393 OVD655393 PEZ655393 POV655393 PYR655393 QIN655393 QSJ655393 RCF655393 RMB655393 RVX655393 SFT655393 SPP655393 SZL655393 TJH655393 TTD655393 UCZ655393 UMV655393 UWR655393 VGN655393 VQJ655393 WAF655393 WKB655393 WTX655393 HL720929 RH720929 ABD720929 AKZ720929 AUV720929 BER720929 BON720929 BYJ720929 CIF720929 CSB720929 DBX720929 DLT720929 DVP720929 EFL720929 EPH720929 EZD720929 FIZ720929 FSV720929 GCR720929 GMN720929 GWJ720929 HGF720929 HQB720929 HZX720929 IJT720929 ITP720929 JDL720929 JNH720929 JXD720929 KGZ720929 KQV720929 LAR720929 LKN720929 LUJ720929 MEF720929 MOB720929 MXX720929 NHT720929 NRP720929 OBL720929 OLH720929 OVD720929 PEZ720929 POV720929 PYR720929 QIN720929 QSJ720929 RCF720929 RMB720929 RVX720929 SFT720929 SPP720929 SZL720929 TJH720929 TTD720929 UCZ720929 UMV720929 UWR720929 VGN720929 VQJ720929 WAF720929 WKB720929 WTX720929 HL786465 RH786465 ABD786465 AKZ786465 AUV786465 BER786465 BON786465 BYJ786465 CIF786465 CSB786465 DBX786465 DLT786465 DVP786465 EFL786465 EPH786465 EZD786465 FIZ786465 FSV786465 GCR786465 GMN786465 GWJ786465 HGF786465 HQB786465 HZX786465 IJT786465 ITP786465 JDL786465 JNH786465 JXD786465 KGZ786465 KQV786465 LAR786465 LKN786465 LUJ786465 MEF786465 MOB786465 MXX786465 NHT786465 NRP786465 OBL786465 OLH786465 OVD786465 PEZ786465 POV786465 PYR786465 QIN786465 QSJ786465 RCF786465 RMB786465 RVX786465 SFT786465 SPP786465 SZL786465 TJH786465 TTD786465 UCZ786465 UMV786465 UWR786465 VGN786465 VQJ786465 WAF786465 WKB786465 WTX786465 HL852001 RH852001 ABD852001 AKZ852001 AUV852001 BER852001 BON852001 BYJ852001 CIF852001 CSB852001 DBX852001 DLT852001 DVP852001 EFL852001 EPH852001 EZD852001 FIZ852001 FSV852001 GCR852001 GMN852001 GWJ852001 HGF852001 HQB852001 HZX852001 IJT852001 ITP852001 JDL852001 JNH852001 JXD852001 KGZ852001 KQV852001 LAR852001 LKN852001 LUJ852001 MEF852001 MOB852001 MXX852001 NHT852001 NRP852001 OBL852001 OLH852001 OVD852001 PEZ852001 POV852001 PYR852001 QIN852001 QSJ852001 RCF852001 RMB852001 RVX852001 SFT852001 SPP852001 SZL852001 TJH852001 TTD852001 UCZ852001 UMV852001 UWR852001 VGN852001 VQJ852001 WAF852001 WKB852001 WTX852001 HL917537 RH917537 ABD917537 AKZ917537 AUV917537 BER917537 BON917537 BYJ917537 CIF917537 CSB917537 DBX917537 DLT917537 DVP917537 EFL917537 EPH917537 EZD917537 FIZ917537 FSV917537 GCR917537 GMN917537 GWJ917537 HGF917537 HQB917537 HZX917537 IJT917537 ITP917537 JDL917537 JNH917537 JXD917537 KGZ917537 KQV917537 LAR917537 LKN917537 LUJ917537 MEF917537 MOB917537 MXX917537 NHT917537 NRP917537 OBL917537 OLH917537 OVD917537 PEZ917537 POV917537 PYR917537 QIN917537 QSJ917537 RCF917537 RMB917537 RVX917537 SFT917537 SPP917537 SZL917537 TJH917537 TTD917537 UCZ917537 UMV917537 UWR917537 VGN917537 VQJ917537 WAF917537 WKB917537 WTX917537 HL983073 RH983073 ABD983073 AKZ983073 AUV983073 BER983073 BON983073 BYJ983073 CIF983073 CSB983073 DBX983073 DLT983073 DVP983073 EFL983073 EPH983073 EZD983073 FIZ983073 FSV983073 GCR983073 GMN983073 GWJ983073 HGF983073 HQB983073 HZX983073 IJT983073 ITP983073 JDL983073 JNH983073 JXD983073 KGZ983073 KQV983073 LAR983073 LKN983073 LUJ983073 MEF983073 MOB983073 MXX983073 NHT983073 NRP983073 OBL983073 OLH983073 OVD983073 PEZ983073 POV983073 PYR983073 QIN983073 QSJ983073 RCF983073 RMB983073 RVX983073 SFT983073 SPP983073 SZL983073 TJH983073 TTD983073 UCZ983073 UMV983073 UWR983073 VGN983073 VQJ983073 WAF983073 WKB983073 WTX983073" xr:uid="{00000000-0002-0000-0200-000000000000}">
      <formula1>#REF!</formula1>
    </dataValidation>
  </dataValidation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
  <sheetViews>
    <sheetView topLeftCell="C1" zoomScale="70" zoomScaleNormal="70" workbookViewId="0">
      <pane xSplit="1" ySplit="4" topLeftCell="I5" activePane="bottomRight" state="frozen"/>
      <selection activeCell="C1" sqref="C1"/>
      <selection pane="topRight" activeCell="D1" sqref="D1"/>
      <selection pane="bottomLeft" activeCell="C5" sqref="C5"/>
      <selection pane="bottomRight" activeCell="O27" sqref="O27"/>
    </sheetView>
  </sheetViews>
  <sheetFormatPr baseColWidth="10" defaultColWidth="11" defaultRowHeight="19.5"/>
  <cols>
    <col min="1" max="1" width="2.7109375" style="80" customWidth="1"/>
    <col min="2" max="2" width="5.42578125" style="80" customWidth="1"/>
    <col min="3" max="3" width="17.42578125" style="80" customWidth="1"/>
    <col min="4" max="5" width="27.85546875" style="80" customWidth="1"/>
    <col min="6" max="6" width="25.5703125" style="80" customWidth="1"/>
    <col min="7" max="7" width="17.5703125" style="80" customWidth="1"/>
    <col min="8" max="8" width="12.85546875" style="81" customWidth="1"/>
    <col min="9" max="9" width="12.7109375" style="81" customWidth="1"/>
    <col min="10" max="10" width="15.28515625" style="81" customWidth="1"/>
    <col min="11" max="11" width="15.85546875" style="81" customWidth="1"/>
    <col min="12" max="12" width="22" style="81" customWidth="1"/>
    <col min="13" max="13" width="35.42578125" style="81" customWidth="1"/>
    <col min="14" max="14" width="37.7109375" style="81" customWidth="1"/>
    <col min="15" max="15" width="56.85546875" style="81" customWidth="1"/>
    <col min="16" max="16" width="23.7109375" style="81" bestFit="1" customWidth="1"/>
    <col min="17" max="17" width="14.42578125" style="81" bestFit="1" customWidth="1"/>
    <col min="18" max="16384" width="11" style="81"/>
  </cols>
  <sheetData>
    <row r="1" spans="1:16" ht="77.25" customHeight="1" thickBot="1">
      <c r="B1" s="224" t="s">
        <v>369</v>
      </c>
      <c r="C1" s="225"/>
      <c r="D1" s="225"/>
      <c r="E1" s="225"/>
      <c r="F1" s="225"/>
      <c r="G1" s="225"/>
      <c r="H1" s="225"/>
      <c r="I1" s="225"/>
      <c r="J1" s="225"/>
      <c r="K1" s="225"/>
      <c r="L1" s="225"/>
      <c r="M1" s="225"/>
      <c r="N1" s="225"/>
      <c r="O1" s="225"/>
    </row>
    <row r="2" spans="1:16" ht="15" customHeight="1">
      <c r="B2" s="226" t="s">
        <v>308</v>
      </c>
      <c r="C2" s="229" t="s">
        <v>1</v>
      </c>
      <c r="D2" s="226" t="s">
        <v>361</v>
      </c>
      <c r="E2" s="232" t="s">
        <v>362</v>
      </c>
      <c r="F2" s="226" t="s">
        <v>309</v>
      </c>
      <c r="G2" s="82"/>
      <c r="H2" s="82"/>
      <c r="I2" s="82"/>
      <c r="J2" s="82"/>
      <c r="K2" s="226" t="s">
        <v>351</v>
      </c>
      <c r="L2" s="226" t="s">
        <v>312</v>
      </c>
      <c r="M2" s="226" t="s">
        <v>368</v>
      </c>
      <c r="N2" s="226" t="s">
        <v>313</v>
      </c>
      <c r="O2" s="226" t="s">
        <v>310</v>
      </c>
    </row>
    <row r="3" spans="1:16" ht="51.75">
      <c r="B3" s="227"/>
      <c r="C3" s="230"/>
      <c r="D3" s="227"/>
      <c r="E3" s="233"/>
      <c r="F3" s="227"/>
      <c r="G3" s="83" t="s">
        <v>388</v>
      </c>
      <c r="H3" s="83" t="s">
        <v>350</v>
      </c>
      <c r="I3" s="83" t="s">
        <v>348</v>
      </c>
      <c r="J3" s="83" t="s">
        <v>349</v>
      </c>
      <c r="K3" s="227"/>
      <c r="L3" s="227"/>
      <c r="M3" s="227"/>
      <c r="N3" s="227"/>
      <c r="O3" s="227"/>
    </row>
    <row r="4" spans="1:16" ht="20.25" thickBot="1">
      <c r="B4" s="228"/>
      <c r="C4" s="231"/>
      <c r="D4" s="228"/>
      <c r="E4" s="234"/>
      <c r="F4" s="228"/>
      <c r="G4" s="84"/>
      <c r="H4" s="84"/>
      <c r="I4" s="84"/>
      <c r="J4" s="84"/>
      <c r="K4" s="228"/>
      <c r="L4" s="228"/>
      <c r="M4" s="228"/>
      <c r="N4" s="228"/>
      <c r="O4" s="228"/>
    </row>
    <row r="5" spans="1:16" ht="409.6" customHeight="1" thickBot="1">
      <c r="B5" s="85">
        <v>1</v>
      </c>
      <c r="C5" s="130" t="s">
        <v>16</v>
      </c>
      <c r="D5" s="85" t="s">
        <v>399</v>
      </c>
      <c r="E5" s="85" t="s">
        <v>401</v>
      </c>
      <c r="F5" s="85" t="s">
        <v>400</v>
      </c>
      <c r="G5" s="87" t="s">
        <v>320</v>
      </c>
      <c r="H5" s="88" t="s">
        <v>414</v>
      </c>
      <c r="I5" s="88"/>
      <c r="J5" s="88" t="s">
        <v>408</v>
      </c>
      <c r="K5" s="95">
        <v>320000</v>
      </c>
      <c r="L5" s="90" t="s">
        <v>409</v>
      </c>
      <c r="M5" s="91" t="s">
        <v>410</v>
      </c>
      <c r="N5" s="92" t="s">
        <v>402</v>
      </c>
      <c r="O5" s="93" t="s">
        <v>415</v>
      </c>
    </row>
    <row r="6" spans="1:16" ht="409.6" customHeight="1" thickBot="1">
      <c r="B6" s="85">
        <v>2</v>
      </c>
      <c r="C6" s="130" t="s">
        <v>483</v>
      </c>
      <c r="D6" s="129" t="s">
        <v>365</v>
      </c>
      <c r="E6" s="94" t="s">
        <v>366</v>
      </c>
      <c r="F6" s="85" t="s">
        <v>367</v>
      </c>
      <c r="G6" s="87" t="s">
        <v>320</v>
      </c>
      <c r="H6" s="88">
        <v>9605.0730000000003</v>
      </c>
      <c r="I6" s="88"/>
      <c r="J6" s="88" t="s">
        <v>411</v>
      </c>
      <c r="K6" s="89">
        <v>632933</v>
      </c>
      <c r="L6" s="90" t="s">
        <v>412</v>
      </c>
      <c r="M6" s="91" t="s">
        <v>436</v>
      </c>
      <c r="N6" s="128" t="s">
        <v>437</v>
      </c>
      <c r="O6" s="93" t="s">
        <v>413</v>
      </c>
    </row>
    <row r="7" spans="1:16" ht="354" customHeight="1" thickBot="1">
      <c r="B7" s="85"/>
      <c r="C7" s="130" t="s">
        <v>438</v>
      </c>
      <c r="D7" s="129" t="s">
        <v>439</v>
      </c>
      <c r="E7" s="81"/>
      <c r="F7" s="94" t="s">
        <v>420</v>
      </c>
      <c r="G7" s="87" t="s">
        <v>403</v>
      </c>
      <c r="H7" s="88">
        <v>5283.39</v>
      </c>
      <c r="I7" s="88">
        <v>2468.65</v>
      </c>
      <c r="J7" s="88">
        <v>2468.65</v>
      </c>
      <c r="K7" s="89">
        <v>296238</v>
      </c>
      <c r="L7" s="90"/>
      <c r="M7" s="91" t="s">
        <v>441</v>
      </c>
      <c r="N7" s="92" t="s">
        <v>440</v>
      </c>
      <c r="O7" s="93"/>
    </row>
    <row r="8" spans="1:16" ht="409.5" customHeight="1" thickBot="1">
      <c r="B8" s="85">
        <v>3</v>
      </c>
      <c r="C8" s="130" t="s">
        <v>54</v>
      </c>
      <c r="D8" s="85" t="s">
        <v>427</v>
      </c>
      <c r="E8" s="85" t="s">
        <v>419</v>
      </c>
      <c r="F8" s="85" t="s">
        <v>420</v>
      </c>
      <c r="G8" s="87" t="s">
        <v>320</v>
      </c>
      <c r="H8" s="88">
        <v>2977.62</v>
      </c>
      <c r="I8" s="88" t="s">
        <v>421</v>
      </c>
      <c r="J8" s="88" t="s">
        <v>421</v>
      </c>
      <c r="K8" s="95">
        <v>500000</v>
      </c>
      <c r="L8" s="90" t="s">
        <v>422</v>
      </c>
      <c r="M8" s="91" t="s">
        <v>428</v>
      </c>
      <c r="N8" s="92" t="s">
        <v>429</v>
      </c>
      <c r="O8" s="93" t="s">
        <v>430</v>
      </c>
    </row>
    <row r="9" spans="1:16" ht="279" customHeight="1" thickBot="1">
      <c r="B9" s="85">
        <v>4</v>
      </c>
      <c r="C9" s="130" t="s">
        <v>71</v>
      </c>
      <c r="D9" s="85" t="s">
        <v>443</v>
      </c>
      <c r="E9" s="85" t="s">
        <v>360</v>
      </c>
      <c r="F9" s="85" t="s">
        <v>379</v>
      </c>
      <c r="G9" s="87" t="s">
        <v>345</v>
      </c>
      <c r="H9" s="88">
        <v>4936.1000000000004</v>
      </c>
      <c r="I9" s="88">
        <v>1373.05</v>
      </c>
      <c r="J9" s="88" t="s">
        <v>416</v>
      </c>
      <c r="K9" s="89">
        <v>97000</v>
      </c>
      <c r="L9" s="90" t="s">
        <v>354</v>
      </c>
      <c r="M9" s="91" t="s">
        <v>378</v>
      </c>
      <c r="N9" s="92" t="s">
        <v>396</v>
      </c>
      <c r="O9" s="93" t="s">
        <v>435</v>
      </c>
    </row>
    <row r="10" spans="1:16" ht="279" customHeight="1" thickBot="1">
      <c r="B10" s="85"/>
      <c r="C10" s="130" t="s">
        <v>71</v>
      </c>
      <c r="D10" s="85"/>
      <c r="E10" s="85"/>
      <c r="F10" s="85"/>
      <c r="G10" s="87"/>
      <c r="H10" s="88"/>
      <c r="I10" s="88"/>
      <c r="J10" s="88"/>
      <c r="K10" s="89"/>
      <c r="L10" s="90"/>
      <c r="M10" s="91"/>
      <c r="N10" s="92"/>
      <c r="O10" s="93"/>
    </row>
    <row r="11" spans="1:16" ht="279" customHeight="1" thickBot="1">
      <c r="B11" s="85"/>
      <c r="C11" s="130" t="s">
        <v>71</v>
      </c>
      <c r="D11" s="85"/>
      <c r="E11" s="85"/>
      <c r="F11" s="85"/>
      <c r="G11" s="87"/>
      <c r="H11" s="88"/>
      <c r="I11" s="88"/>
      <c r="J11" s="88"/>
      <c r="K11" s="89"/>
      <c r="L11" s="90"/>
      <c r="M11" s="91"/>
      <c r="N11" s="92"/>
      <c r="O11" s="93"/>
    </row>
    <row r="12" spans="1:16" ht="409.5" customHeight="1" thickBot="1">
      <c r="B12" s="85">
        <v>5</v>
      </c>
      <c r="C12" s="153" t="s">
        <v>79</v>
      </c>
      <c r="D12" s="156" t="s">
        <v>329</v>
      </c>
      <c r="E12" s="160" t="s">
        <v>389</v>
      </c>
      <c r="F12" s="156" t="s">
        <v>330</v>
      </c>
      <c r="G12" s="87" t="s">
        <v>331</v>
      </c>
      <c r="H12" s="163">
        <v>1131.82</v>
      </c>
      <c r="I12" s="163">
        <v>1379.04</v>
      </c>
      <c r="J12" s="163">
        <v>1379.04</v>
      </c>
      <c r="K12" s="165">
        <v>65000</v>
      </c>
      <c r="L12" s="115" t="s">
        <v>332</v>
      </c>
      <c r="M12" s="113" t="s">
        <v>371</v>
      </c>
      <c r="N12" s="114" t="s">
        <v>370</v>
      </c>
      <c r="O12" s="108" t="s">
        <v>475</v>
      </c>
    </row>
    <row r="13" spans="1:16" ht="370.5" customHeight="1" thickBot="1">
      <c r="B13" s="96">
        <v>6</v>
      </c>
      <c r="C13" s="147" t="s">
        <v>79</v>
      </c>
      <c r="D13" s="87" t="s">
        <v>363</v>
      </c>
      <c r="E13" s="102" t="s">
        <v>364</v>
      </c>
      <c r="F13" s="102" t="s">
        <v>353</v>
      </c>
      <c r="G13" s="102" t="s">
        <v>320</v>
      </c>
      <c r="H13" s="103" t="s">
        <v>372</v>
      </c>
      <c r="I13" s="103" t="s">
        <v>373</v>
      </c>
      <c r="J13" s="103" t="s">
        <v>373</v>
      </c>
      <c r="K13" s="116">
        <v>60000</v>
      </c>
      <c r="L13" s="90" t="s">
        <v>374</v>
      </c>
      <c r="M13" s="113" t="s">
        <v>371</v>
      </c>
      <c r="N13" s="114" t="s">
        <v>370</v>
      </c>
      <c r="O13" s="93" t="s">
        <v>476</v>
      </c>
      <c r="P13" s="100"/>
    </row>
    <row r="14" spans="1:16" s="110" customFormat="1" ht="409.5" customHeight="1" thickBot="1">
      <c r="A14" s="101"/>
      <c r="B14" s="97">
        <v>7</v>
      </c>
      <c r="C14" s="148" t="s">
        <v>79</v>
      </c>
      <c r="D14" s="87" t="s">
        <v>363</v>
      </c>
      <c r="E14" s="117" t="s">
        <v>333</v>
      </c>
      <c r="F14" s="87" t="s">
        <v>27</v>
      </c>
      <c r="G14" s="87" t="s">
        <v>320</v>
      </c>
      <c r="H14" s="98">
        <v>1265.3499999999999</v>
      </c>
      <c r="I14" s="98">
        <v>1265.3499999999999</v>
      </c>
      <c r="J14" s="98">
        <v>1265.3499999999999</v>
      </c>
      <c r="K14" s="112">
        <v>90000</v>
      </c>
      <c r="L14" s="90" t="s">
        <v>337</v>
      </c>
      <c r="M14" s="113" t="s">
        <v>371</v>
      </c>
      <c r="N14" s="114" t="s">
        <v>370</v>
      </c>
      <c r="O14" s="93" t="s">
        <v>477</v>
      </c>
      <c r="P14" s="109"/>
    </row>
    <row r="15" spans="1:16" ht="138.75" thickBot="1">
      <c r="B15" s="96">
        <v>8</v>
      </c>
      <c r="C15" s="147" t="s">
        <v>79</v>
      </c>
      <c r="D15" s="102" t="s">
        <v>432</v>
      </c>
      <c r="E15" s="127" t="s">
        <v>433</v>
      </c>
      <c r="F15" s="102" t="s">
        <v>353</v>
      </c>
      <c r="G15" s="102" t="s">
        <v>320</v>
      </c>
      <c r="H15" s="103">
        <v>926</v>
      </c>
      <c r="I15" s="103">
        <v>821.84</v>
      </c>
      <c r="J15" s="103">
        <v>821.84</v>
      </c>
      <c r="K15" s="116">
        <v>55000</v>
      </c>
      <c r="L15" s="105" t="s">
        <v>434</v>
      </c>
      <c r="M15" s="107" t="s">
        <v>371</v>
      </c>
      <c r="N15" s="107" t="s">
        <v>370</v>
      </c>
      <c r="O15" s="108" t="s">
        <v>474</v>
      </c>
      <c r="P15" s="100"/>
    </row>
    <row r="16" spans="1:16" ht="345.75" thickBot="1">
      <c r="B16" s="96">
        <v>9</v>
      </c>
      <c r="C16" s="147" t="s">
        <v>342</v>
      </c>
      <c r="D16" s="97" t="s">
        <v>352</v>
      </c>
      <c r="E16" s="102" t="s">
        <v>375</v>
      </c>
      <c r="F16" s="102" t="s">
        <v>344</v>
      </c>
      <c r="G16" s="102" t="s">
        <v>345</v>
      </c>
      <c r="H16" s="97" t="s">
        <v>352</v>
      </c>
      <c r="I16" s="97" t="s">
        <v>352</v>
      </c>
      <c r="J16" s="97" t="s">
        <v>352</v>
      </c>
      <c r="K16" s="97" t="s">
        <v>352</v>
      </c>
      <c r="L16" s="97" t="s">
        <v>352</v>
      </c>
      <c r="M16" s="97" t="s">
        <v>377</v>
      </c>
      <c r="N16" s="108" t="s">
        <v>376</v>
      </c>
      <c r="O16" s="108" t="s">
        <v>479</v>
      </c>
      <c r="P16" s="100"/>
    </row>
    <row r="17" spans="1:16" ht="315.75" customHeight="1" thickBot="1">
      <c r="B17" s="96">
        <v>10</v>
      </c>
      <c r="C17" s="154" t="s">
        <v>86</v>
      </c>
      <c r="D17" s="159" t="s">
        <v>404</v>
      </c>
      <c r="E17" s="162" t="s">
        <v>405</v>
      </c>
      <c r="F17" s="159" t="s">
        <v>27</v>
      </c>
      <c r="G17" s="87" t="s">
        <v>403</v>
      </c>
      <c r="H17" s="164">
        <v>44000</v>
      </c>
      <c r="I17" s="164">
        <v>11923.07</v>
      </c>
      <c r="J17" s="164">
        <v>22961.4</v>
      </c>
      <c r="K17" s="166">
        <v>1817000</v>
      </c>
      <c r="L17" s="90" t="s">
        <v>412</v>
      </c>
      <c r="M17" s="91" t="s">
        <v>406</v>
      </c>
      <c r="N17" s="92" t="s">
        <v>407</v>
      </c>
      <c r="O17" s="93" t="s">
        <v>417</v>
      </c>
      <c r="P17" s="100"/>
    </row>
    <row r="18" spans="1:16" ht="397.5" thickBot="1">
      <c r="B18" s="96">
        <v>11</v>
      </c>
      <c r="C18" s="147" t="s">
        <v>311</v>
      </c>
      <c r="D18" s="87" t="s">
        <v>316</v>
      </c>
      <c r="E18" s="87" t="s">
        <v>314</v>
      </c>
      <c r="F18" s="87" t="s">
        <v>315</v>
      </c>
      <c r="G18" s="87" t="s">
        <v>316</v>
      </c>
      <c r="H18" s="98">
        <v>6464</v>
      </c>
      <c r="I18" s="98">
        <v>1355.66</v>
      </c>
      <c r="J18" s="98">
        <v>1355.66</v>
      </c>
      <c r="K18" s="99">
        <v>165000</v>
      </c>
      <c r="L18" s="90" t="s">
        <v>336</v>
      </c>
      <c r="M18" s="91" t="s">
        <v>340</v>
      </c>
      <c r="N18" s="92" t="s">
        <v>355</v>
      </c>
      <c r="O18" s="149" t="s">
        <v>473</v>
      </c>
      <c r="P18" s="100"/>
    </row>
    <row r="19" spans="1:16" ht="228" customHeight="1" thickBot="1">
      <c r="B19" s="96">
        <v>12</v>
      </c>
      <c r="C19" s="147" t="s">
        <v>311</v>
      </c>
      <c r="D19" s="102" t="s">
        <v>423</v>
      </c>
      <c r="E19" s="102" t="s">
        <v>424</v>
      </c>
      <c r="F19" s="97" t="s">
        <v>322</v>
      </c>
      <c r="G19" s="102" t="s">
        <v>320</v>
      </c>
      <c r="H19" s="103"/>
      <c r="I19" s="103"/>
      <c r="J19" s="103"/>
      <c r="K19" s="104"/>
      <c r="L19" s="105"/>
      <c r="M19" s="91" t="s">
        <v>480</v>
      </c>
      <c r="N19" s="92" t="s">
        <v>481</v>
      </c>
      <c r="O19" s="108" t="s">
        <v>398</v>
      </c>
      <c r="P19" s="100"/>
    </row>
    <row r="20" spans="1:16" s="110" customFormat="1" ht="375.75" customHeight="1" thickBot="1">
      <c r="A20" s="101"/>
      <c r="B20" s="97">
        <v>13</v>
      </c>
      <c r="C20" s="147" t="s">
        <v>341</v>
      </c>
      <c r="D20" s="102" t="s">
        <v>343</v>
      </c>
      <c r="E20" s="102" t="s">
        <v>478</v>
      </c>
      <c r="F20" s="102" t="s">
        <v>322</v>
      </c>
      <c r="G20" s="102" t="s">
        <v>320</v>
      </c>
      <c r="H20" s="118">
        <v>6282.33</v>
      </c>
      <c r="I20" s="118">
        <v>4305.2</v>
      </c>
      <c r="J20" s="118">
        <v>4305.2</v>
      </c>
      <c r="K20" s="119" t="s">
        <v>392</v>
      </c>
      <c r="L20" s="119" t="s">
        <v>332</v>
      </c>
      <c r="M20" s="105" t="s">
        <v>347</v>
      </c>
      <c r="N20" s="106" t="s">
        <v>346</v>
      </c>
      <c r="O20" s="108" t="s">
        <v>482</v>
      </c>
      <c r="P20" s="109"/>
    </row>
    <row r="21" spans="1:16" ht="409.6" customHeight="1" thickBot="1">
      <c r="B21" s="96">
        <v>14</v>
      </c>
      <c r="C21" s="148" t="s">
        <v>327</v>
      </c>
      <c r="D21" s="96" t="s">
        <v>397</v>
      </c>
      <c r="E21" s="87" t="s">
        <v>326</v>
      </c>
      <c r="F21" s="87" t="s">
        <v>328</v>
      </c>
      <c r="G21" s="87" t="s">
        <v>316</v>
      </c>
      <c r="H21" s="98">
        <v>19121.22</v>
      </c>
      <c r="I21" s="96">
        <v>472</v>
      </c>
      <c r="J21" s="96">
        <v>448</v>
      </c>
      <c r="K21" s="112">
        <v>94400</v>
      </c>
      <c r="L21" s="90" t="s">
        <v>338</v>
      </c>
      <c r="M21" s="113" t="s">
        <v>371</v>
      </c>
      <c r="N21" s="114" t="s">
        <v>370</v>
      </c>
      <c r="O21" s="108" t="s">
        <v>471</v>
      </c>
      <c r="P21" s="100"/>
    </row>
    <row r="22" spans="1:16" ht="409.6" customHeight="1" thickBot="1">
      <c r="B22" s="96">
        <v>15</v>
      </c>
      <c r="C22" s="148" t="s">
        <v>324</v>
      </c>
      <c r="D22" s="96" t="s">
        <v>397</v>
      </c>
      <c r="E22" s="87" t="s">
        <v>323</v>
      </c>
      <c r="F22" s="87" t="s">
        <v>325</v>
      </c>
      <c r="G22" s="87" t="s">
        <v>316</v>
      </c>
      <c r="H22" s="96">
        <v>194.87799999999999</v>
      </c>
      <c r="I22" s="96">
        <v>333.41</v>
      </c>
      <c r="J22" s="96">
        <v>333.41</v>
      </c>
      <c r="K22" s="112">
        <v>28000</v>
      </c>
      <c r="L22" s="90" t="s">
        <v>334</v>
      </c>
      <c r="M22" s="113" t="s">
        <v>371</v>
      </c>
      <c r="N22" s="114" t="s">
        <v>370</v>
      </c>
      <c r="O22" s="108" t="s">
        <v>484</v>
      </c>
      <c r="P22" s="100"/>
    </row>
    <row r="23" spans="1:16" s="110" customFormat="1" ht="409.5" customHeight="1" thickBot="1">
      <c r="A23" s="101"/>
      <c r="B23" s="97">
        <v>16</v>
      </c>
      <c r="C23" s="154" t="s">
        <v>358</v>
      </c>
      <c r="D23" s="157" t="s">
        <v>442</v>
      </c>
      <c r="E23" s="159" t="s">
        <v>359</v>
      </c>
      <c r="F23" s="159" t="s">
        <v>73</v>
      </c>
      <c r="G23" s="87" t="s">
        <v>345</v>
      </c>
      <c r="H23" s="96" t="s">
        <v>352</v>
      </c>
      <c r="I23" s="96" t="s">
        <v>352</v>
      </c>
      <c r="J23" s="96" t="s">
        <v>352</v>
      </c>
      <c r="K23" s="96" t="s">
        <v>352</v>
      </c>
      <c r="L23" s="96" t="s">
        <v>352</v>
      </c>
      <c r="M23" s="96" t="s">
        <v>352</v>
      </c>
      <c r="N23" s="120" t="s">
        <v>352</v>
      </c>
      <c r="O23" s="93" t="s">
        <v>380</v>
      </c>
      <c r="P23" s="109"/>
    </row>
    <row r="24" spans="1:16" s="110" customFormat="1" ht="351" customHeight="1" thickBot="1">
      <c r="A24" s="101"/>
      <c r="B24" s="97">
        <v>17</v>
      </c>
      <c r="C24" s="147" t="s">
        <v>318</v>
      </c>
      <c r="D24" s="102" t="s">
        <v>390</v>
      </c>
      <c r="E24" s="102" t="s">
        <v>317</v>
      </c>
      <c r="F24" s="87" t="s">
        <v>319</v>
      </c>
      <c r="G24" s="87" t="s">
        <v>320</v>
      </c>
      <c r="H24" s="111">
        <v>12847</v>
      </c>
      <c r="I24" s="96">
        <v>519</v>
      </c>
      <c r="J24" s="96">
        <v>519</v>
      </c>
      <c r="K24" s="112">
        <v>110000</v>
      </c>
      <c r="L24" s="90" t="s">
        <v>339</v>
      </c>
      <c r="M24" s="113" t="s">
        <v>371</v>
      </c>
      <c r="N24" s="114" t="s">
        <v>370</v>
      </c>
      <c r="O24" s="108" t="s">
        <v>470</v>
      </c>
      <c r="P24" s="109"/>
    </row>
    <row r="25" spans="1:16" ht="276.75" thickBot="1">
      <c r="B25" s="85">
        <v>18</v>
      </c>
      <c r="C25" s="155" t="s">
        <v>318</v>
      </c>
      <c r="D25" s="158" t="s">
        <v>391</v>
      </c>
      <c r="E25" s="161" t="s">
        <v>321</v>
      </c>
      <c r="F25" s="156" t="s">
        <v>322</v>
      </c>
      <c r="G25" s="87" t="s">
        <v>320</v>
      </c>
      <c r="H25" s="96">
        <v>228.65</v>
      </c>
      <c r="I25" s="96">
        <v>228.65</v>
      </c>
      <c r="J25" s="96">
        <v>228.65</v>
      </c>
      <c r="K25" s="112">
        <v>6900</v>
      </c>
      <c r="L25" s="90" t="s">
        <v>335</v>
      </c>
      <c r="M25" s="113" t="s">
        <v>371</v>
      </c>
      <c r="N25" s="114" t="s">
        <v>370</v>
      </c>
      <c r="O25" s="108" t="s">
        <v>469</v>
      </c>
    </row>
    <row r="26" spans="1:16" ht="409.5" customHeight="1" thickBot="1">
      <c r="B26" s="85">
        <v>19</v>
      </c>
      <c r="C26" s="130" t="s">
        <v>357</v>
      </c>
      <c r="D26" s="86" t="s">
        <v>425</v>
      </c>
      <c r="E26" s="86" t="s">
        <v>426</v>
      </c>
      <c r="F26" s="85" t="s">
        <v>356</v>
      </c>
      <c r="G26" s="96" t="s">
        <v>320</v>
      </c>
      <c r="H26" s="88">
        <v>613.79999999999995</v>
      </c>
      <c r="I26" s="88">
        <v>783.5</v>
      </c>
      <c r="J26" s="88" t="s">
        <v>418</v>
      </c>
      <c r="K26" s="89">
        <v>55000</v>
      </c>
      <c r="L26" s="90" t="s">
        <v>381</v>
      </c>
      <c r="M26" s="121" t="s">
        <v>393</v>
      </c>
      <c r="N26" s="122" t="s">
        <v>394</v>
      </c>
      <c r="O26" s="93" t="s">
        <v>382</v>
      </c>
      <c r="P26" s="123"/>
    </row>
    <row r="27" spans="1:16" ht="370.5" customHeight="1" thickBot="1">
      <c r="B27" s="85">
        <v>20</v>
      </c>
      <c r="C27" s="130" t="s">
        <v>357</v>
      </c>
      <c r="D27" s="86" t="s">
        <v>383</v>
      </c>
      <c r="E27" s="86" t="s">
        <v>384</v>
      </c>
      <c r="F27" s="85" t="s">
        <v>387</v>
      </c>
      <c r="G27" s="96" t="s">
        <v>320</v>
      </c>
      <c r="H27" s="88">
        <v>665</v>
      </c>
      <c r="I27" s="88">
        <v>1010.86</v>
      </c>
      <c r="J27" s="88">
        <v>963.4</v>
      </c>
      <c r="K27" s="89">
        <v>57095</v>
      </c>
      <c r="L27" s="90" t="s">
        <v>385</v>
      </c>
      <c r="M27" s="91" t="s">
        <v>386</v>
      </c>
      <c r="N27" s="92" t="s">
        <v>395</v>
      </c>
      <c r="O27" s="93" t="s">
        <v>431</v>
      </c>
      <c r="P27" s="124"/>
    </row>
    <row r="28" spans="1:16">
      <c r="N28" s="121"/>
    </row>
    <row r="29" spans="1:16">
      <c r="N29" s="125"/>
    </row>
    <row r="30" spans="1:16">
      <c r="N30" s="121"/>
    </row>
    <row r="31" spans="1:16">
      <c r="N31" s="126"/>
    </row>
    <row r="32" spans="1:16">
      <c r="N32" s="126"/>
    </row>
  </sheetData>
  <autoFilter ref="C2:O27" xr:uid="{00000000-0009-0000-0000-000003000000}"/>
  <sortState xmlns:xlrd2="http://schemas.microsoft.com/office/spreadsheetml/2017/richdata2" ref="C5:O27">
    <sortCondition ref="C5:C27"/>
  </sortState>
  <mergeCells count="11">
    <mergeCell ref="B1:O1"/>
    <mergeCell ref="B2:B4"/>
    <mergeCell ref="C2:C4"/>
    <mergeCell ref="D2:D4"/>
    <mergeCell ref="F2:F4"/>
    <mergeCell ref="K2:K4"/>
    <mergeCell ref="N2:N4"/>
    <mergeCell ref="O2:O4"/>
    <mergeCell ref="L2:L4"/>
    <mergeCell ref="M2:M4"/>
    <mergeCell ref="E2:E4"/>
  </mergeCells>
  <phoneticPr fontId="23" type="noConversion"/>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8"/>
  <sheetViews>
    <sheetView tabSelected="1" topLeftCell="A16" zoomScale="80" zoomScaleNormal="80" workbookViewId="0">
      <selection activeCell="E18" sqref="E18"/>
    </sheetView>
  </sheetViews>
  <sheetFormatPr baseColWidth="10" defaultRowHeight="15"/>
  <cols>
    <col min="1" max="1" width="7.5703125" customWidth="1"/>
    <col min="2" max="2" width="22.85546875" customWidth="1"/>
    <col min="3" max="3" width="36" customWidth="1"/>
    <col min="4" max="4" width="37.28515625" customWidth="1"/>
    <col min="5" max="5" width="38.7109375" customWidth="1"/>
    <col min="6" max="6" width="30.42578125" style="146" customWidth="1"/>
    <col min="7" max="7" width="21.140625" customWidth="1"/>
    <col min="8" max="8" width="72.42578125" customWidth="1"/>
  </cols>
  <sheetData>
    <row r="1" spans="1:8" ht="51" customHeight="1" thickBot="1">
      <c r="A1" s="235" t="s">
        <v>472</v>
      </c>
      <c r="B1" s="236"/>
      <c r="C1" s="236"/>
      <c r="D1" s="236"/>
      <c r="E1" s="236"/>
      <c r="F1" s="236"/>
      <c r="G1" s="236"/>
      <c r="H1" s="236"/>
    </row>
    <row r="2" spans="1:8" s="146" customFormat="1" ht="20.25" customHeight="1" thickBot="1">
      <c r="A2" s="131" t="s">
        <v>308</v>
      </c>
      <c r="B2" s="131" t="s">
        <v>1</v>
      </c>
      <c r="C2" s="131" t="s">
        <v>361</v>
      </c>
      <c r="D2" s="169" t="s">
        <v>362</v>
      </c>
      <c r="E2" s="131" t="s">
        <v>309</v>
      </c>
      <c r="F2" s="132" t="s">
        <v>388</v>
      </c>
      <c r="G2" s="131" t="s">
        <v>444</v>
      </c>
      <c r="H2" s="131" t="s">
        <v>445</v>
      </c>
    </row>
    <row r="3" spans="1:8" ht="177.75" customHeight="1" thickBot="1">
      <c r="A3" s="85">
        <v>1</v>
      </c>
      <c r="B3" s="133" t="s">
        <v>16</v>
      </c>
      <c r="C3" s="134" t="s">
        <v>365</v>
      </c>
      <c r="D3" s="135" t="s">
        <v>366</v>
      </c>
      <c r="E3" s="135" t="s">
        <v>496</v>
      </c>
      <c r="F3" s="144" t="s">
        <v>320</v>
      </c>
      <c r="G3" s="150">
        <v>0.8</v>
      </c>
      <c r="H3" s="137" t="s">
        <v>491</v>
      </c>
    </row>
    <row r="4" spans="1:8" ht="102" thickBot="1">
      <c r="A4" s="85">
        <v>2</v>
      </c>
      <c r="B4" s="133" t="s">
        <v>71</v>
      </c>
      <c r="C4" s="135" t="s">
        <v>450</v>
      </c>
      <c r="D4" s="135" t="s">
        <v>448</v>
      </c>
      <c r="E4" s="135" t="s">
        <v>27</v>
      </c>
      <c r="F4" s="144" t="s">
        <v>403</v>
      </c>
      <c r="G4" s="150">
        <v>0.90469999999999995</v>
      </c>
      <c r="H4" s="137" t="s">
        <v>494</v>
      </c>
    </row>
    <row r="5" spans="1:8" ht="142.5" thickBot="1">
      <c r="A5" s="237">
        <v>3</v>
      </c>
      <c r="B5" s="238" t="s">
        <v>79</v>
      </c>
      <c r="C5" s="240" t="s">
        <v>363</v>
      </c>
      <c r="D5" s="244" t="s">
        <v>333</v>
      </c>
      <c r="E5" s="135" t="s">
        <v>27</v>
      </c>
      <c r="F5" s="144" t="s">
        <v>320</v>
      </c>
      <c r="G5" s="150">
        <v>1</v>
      </c>
      <c r="H5" s="245" t="s">
        <v>451</v>
      </c>
    </row>
    <row r="6" spans="1:8" ht="153" customHeight="1" thickBot="1">
      <c r="A6" s="85">
        <v>4</v>
      </c>
      <c r="B6" s="133" t="s">
        <v>25</v>
      </c>
      <c r="C6" s="135" t="s">
        <v>487</v>
      </c>
      <c r="D6" s="135" t="s">
        <v>447</v>
      </c>
      <c r="E6" s="135" t="s">
        <v>27</v>
      </c>
      <c r="F6" s="144" t="s">
        <v>486</v>
      </c>
      <c r="G6" s="150">
        <v>0.98</v>
      </c>
      <c r="H6" s="167" t="s">
        <v>493</v>
      </c>
    </row>
    <row r="7" spans="1:8" ht="117.75" thickBot="1">
      <c r="A7" s="237">
        <v>5</v>
      </c>
      <c r="B7" s="239" t="s">
        <v>342</v>
      </c>
      <c r="C7" s="243" t="s">
        <v>352</v>
      </c>
      <c r="D7" s="242" t="s">
        <v>375</v>
      </c>
      <c r="E7" s="243" t="s">
        <v>344</v>
      </c>
      <c r="F7" s="141" t="s">
        <v>345</v>
      </c>
      <c r="G7" s="151" t="s">
        <v>352</v>
      </c>
      <c r="H7" s="145" t="s">
        <v>495</v>
      </c>
    </row>
    <row r="8" spans="1:8" ht="102" thickBot="1">
      <c r="A8" s="96">
        <v>6</v>
      </c>
      <c r="B8" s="139" t="s">
        <v>311</v>
      </c>
      <c r="C8" s="136" t="s">
        <v>316</v>
      </c>
      <c r="D8" s="136" t="s">
        <v>314</v>
      </c>
      <c r="E8" s="144" t="s">
        <v>315</v>
      </c>
      <c r="F8" s="144" t="s">
        <v>316</v>
      </c>
      <c r="G8" s="150">
        <v>1</v>
      </c>
      <c r="H8" s="137" t="s">
        <v>452</v>
      </c>
    </row>
    <row r="9" spans="1:8" s="146" customFormat="1" ht="20.25" customHeight="1" thickBot="1">
      <c r="A9" s="131"/>
      <c r="B9" s="131" t="s">
        <v>1</v>
      </c>
      <c r="C9" s="131" t="s">
        <v>361</v>
      </c>
      <c r="D9" s="169" t="s">
        <v>362</v>
      </c>
      <c r="E9" s="131" t="s">
        <v>309</v>
      </c>
      <c r="F9" s="132" t="s">
        <v>388</v>
      </c>
      <c r="G9" s="131" t="s">
        <v>444</v>
      </c>
      <c r="H9" s="131" t="s">
        <v>445</v>
      </c>
    </row>
    <row r="10" spans="1:8" ht="161.25" customHeight="1" thickBot="1">
      <c r="A10" s="237">
        <v>1</v>
      </c>
      <c r="B10" s="133" t="s">
        <v>456</v>
      </c>
      <c r="C10" s="135" t="s">
        <v>457</v>
      </c>
      <c r="D10" s="135" t="s">
        <v>448</v>
      </c>
      <c r="E10" s="135" t="s">
        <v>458</v>
      </c>
      <c r="F10" s="144" t="s">
        <v>403</v>
      </c>
      <c r="G10" s="150">
        <v>1</v>
      </c>
      <c r="H10" s="168" t="s">
        <v>488</v>
      </c>
    </row>
    <row r="11" spans="1:8" ht="324.75" thickBot="1">
      <c r="A11" s="159">
        <v>2</v>
      </c>
      <c r="B11" s="142" t="s">
        <v>462</v>
      </c>
      <c r="C11" s="143" t="s">
        <v>466</v>
      </c>
      <c r="D11" s="143" t="s">
        <v>464</v>
      </c>
      <c r="E11" s="143" t="s">
        <v>449</v>
      </c>
      <c r="F11" s="144" t="s">
        <v>403</v>
      </c>
      <c r="G11" s="150">
        <v>1</v>
      </c>
      <c r="H11" s="140" t="s">
        <v>485</v>
      </c>
    </row>
    <row r="12" spans="1:8" ht="243.75" thickBot="1">
      <c r="A12" s="159">
        <v>3</v>
      </c>
      <c r="B12" s="142" t="s">
        <v>438</v>
      </c>
      <c r="C12" s="143" t="s">
        <v>439</v>
      </c>
      <c r="D12" s="143" t="s">
        <v>447</v>
      </c>
      <c r="E12" s="143" t="s">
        <v>420</v>
      </c>
      <c r="F12" s="144" t="s">
        <v>403</v>
      </c>
      <c r="G12" s="150">
        <v>0.61899999999999999</v>
      </c>
      <c r="H12" s="246" t="s">
        <v>492</v>
      </c>
    </row>
    <row r="13" spans="1:8" ht="183" thickBot="1">
      <c r="A13" s="159">
        <v>4</v>
      </c>
      <c r="B13" s="142" t="s">
        <v>54</v>
      </c>
      <c r="C13" s="143" t="s">
        <v>427</v>
      </c>
      <c r="D13" s="143" t="s">
        <v>419</v>
      </c>
      <c r="E13" s="143" t="s">
        <v>420</v>
      </c>
      <c r="F13" s="144" t="s">
        <v>320</v>
      </c>
      <c r="G13" s="150">
        <v>0.80759999999999998</v>
      </c>
      <c r="H13" s="167" t="s">
        <v>490</v>
      </c>
    </row>
    <row r="14" spans="1:8" ht="243.75" thickBot="1">
      <c r="A14" s="97">
        <v>5</v>
      </c>
      <c r="B14" s="142" t="s">
        <v>462</v>
      </c>
      <c r="C14" s="143" t="s">
        <v>463</v>
      </c>
      <c r="D14" s="143" t="s">
        <v>464</v>
      </c>
      <c r="E14" s="143" t="s">
        <v>420</v>
      </c>
      <c r="F14" s="144" t="s">
        <v>403</v>
      </c>
      <c r="G14" s="150">
        <v>1</v>
      </c>
      <c r="H14" s="140" t="s">
        <v>465</v>
      </c>
    </row>
    <row r="15" spans="1:8" ht="117" customHeight="1" thickBot="1">
      <c r="A15" s="159">
        <v>6</v>
      </c>
      <c r="B15" s="142" t="s">
        <v>16</v>
      </c>
      <c r="C15" s="143" t="s">
        <v>399</v>
      </c>
      <c r="D15" s="143" t="s">
        <v>401</v>
      </c>
      <c r="E15" s="143" t="s">
        <v>400</v>
      </c>
      <c r="F15" s="144" t="s">
        <v>320</v>
      </c>
      <c r="G15" s="150">
        <v>0.42309999999999998</v>
      </c>
      <c r="H15" s="137" t="s">
        <v>446</v>
      </c>
    </row>
    <row r="16" spans="1:8" ht="81.75" thickBot="1">
      <c r="A16" s="159">
        <v>7</v>
      </c>
      <c r="B16" s="142" t="s">
        <v>357</v>
      </c>
      <c r="C16" s="241" t="s">
        <v>467</v>
      </c>
      <c r="D16" s="241" t="s">
        <v>468</v>
      </c>
      <c r="E16" s="143" t="s">
        <v>356</v>
      </c>
      <c r="F16" s="144" t="s">
        <v>320</v>
      </c>
      <c r="G16" s="150">
        <v>1</v>
      </c>
      <c r="H16" s="137" t="s">
        <v>489</v>
      </c>
    </row>
    <row r="17" spans="1:8" ht="142.5" thickBot="1">
      <c r="A17" s="237">
        <v>8</v>
      </c>
      <c r="B17" s="239" t="s">
        <v>311</v>
      </c>
      <c r="C17" s="138" t="s">
        <v>453</v>
      </c>
      <c r="D17" s="242" t="s">
        <v>454</v>
      </c>
      <c r="E17" s="243" t="s">
        <v>322</v>
      </c>
      <c r="F17" s="141" t="s">
        <v>320</v>
      </c>
      <c r="G17" s="150">
        <v>0.76919999999999999</v>
      </c>
      <c r="H17" s="140" t="s">
        <v>455</v>
      </c>
    </row>
    <row r="18" spans="1:8" ht="345" thickBot="1">
      <c r="A18" s="237">
        <v>9</v>
      </c>
      <c r="B18" s="239" t="s">
        <v>341</v>
      </c>
      <c r="C18" s="242" t="s">
        <v>343</v>
      </c>
      <c r="D18" s="243" t="s">
        <v>459</v>
      </c>
      <c r="E18" s="242" t="s">
        <v>322</v>
      </c>
      <c r="F18" s="141" t="s">
        <v>320</v>
      </c>
      <c r="G18" s="152" t="s">
        <v>460</v>
      </c>
      <c r="H18" s="140" t="s">
        <v>461</v>
      </c>
    </row>
  </sheetData>
  <sortState xmlns:xlrd2="http://schemas.microsoft.com/office/spreadsheetml/2017/richdata2" ref="A3:H18">
    <sortCondition ref="E3:E18"/>
  </sortState>
  <mergeCells count="1">
    <mergeCell ref="A1:H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Almacenes Arrendados</vt:lpstr>
      <vt:lpstr>Almacenes Propios</vt:lpstr>
      <vt:lpstr>Concentrado de Almacenes 2023</vt:lpstr>
      <vt:lpstr>Expedientes en proceso</vt:lpstr>
      <vt:lpstr>% Avance de Integración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Israel Flores Chavez</dc:creator>
  <cp:lastModifiedBy>Guillermo Enrique Gomez Parra</cp:lastModifiedBy>
  <dcterms:created xsi:type="dcterms:W3CDTF">2024-07-12T17:24:18Z</dcterms:created>
  <dcterms:modified xsi:type="dcterms:W3CDTF">2025-09-01T16:17:20Z</dcterms:modified>
</cp:coreProperties>
</file>