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8_{D301BE81-648E-403F-9610-83E365A28E13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Anteproyecto Ingresos 2027" sheetId="7" r:id="rId1"/>
    <sheet name="Nuevos_Incluidos" sheetId="12" r:id="rId2"/>
    <sheet name="Sustituciones_Incluidos" sheetId="13" r:id="rId3"/>
    <sheet name="Ren con Incremento" sheetId="14" r:id="rId4"/>
    <sheet name="Nuevos_No_Considerados" sheetId="9" r:id="rId5"/>
    <sheet name="Sustituciones_No_Considerados" sheetId="10" r:id="rId6"/>
    <sheet name="Renvcon Increm_No_Consideradas" sheetId="11" r:id="rId7"/>
    <sheet name="Calendario_2027" sheetId="5" state="hidden" r:id="rId8"/>
    <sheet name="Antepy Ingresos 2027 OOAD" sheetId="8" state="hidden" r:id="rId9"/>
    <sheet name="Renvcon Increm_No_Considera ama" sheetId="15" r:id="rId10"/>
    <sheet name="Hoja2" sheetId="2" r:id="rId11"/>
    <sheet name="Hoja3" sheetId="3" r:id="rId12"/>
  </sheets>
  <externalReferences>
    <externalReference r:id="rId13"/>
    <externalReference r:id="rId14"/>
    <externalReference r:id="rId15"/>
    <externalReference r:id="rId16"/>
  </externalReferences>
  <definedNames>
    <definedName name="_xlnm._FilterDatabase" localSheetId="4" hidden="1">Nuevos_No_Considerados!$B$12:$I$34</definedName>
    <definedName name="_xlnm._FilterDatabase" localSheetId="9" hidden="1">'Renvcon Increm_No_Considera ama'!$B$12:$I$91</definedName>
    <definedName name="_xlnm._FilterDatabase" localSheetId="2" hidden="1">Sustituciones_Incluidos!$B$12:$P$26</definedName>
    <definedName name="_xlnm._FilterDatabase" localSheetId="5" hidden="1">Sustituciones_No_Considerados!$B$12:$J$47</definedName>
    <definedName name="ANUAL">#REF!</definedName>
    <definedName name="_xlnm.Print_Area" localSheetId="0">'Anteproyecto Ingresos 2027'!$B$1:$L$29</definedName>
    <definedName name="_xlnm.Print_Area" localSheetId="8">'Antepy Ingresos 2027 OOAD'!$B$1:$J$48</definedName>
    <definedName name="_xlnm.Print_Area" localSheetId="7">Calendario_2027!$A$1:$O$54</definedName>
    <definedName name="_xlnm.Print_Area" localSheetId="1">Nuevos_Incluidos!$B$2:$P$24</definedName>
    <definedName name="_xlnm.Print_Area" localSheetId="4">Nuevos_No_Considerados!$B$3:$I$35</definedName>
    <definedName name="_xlnm.Print_Area" localSheetId="3">'Ren con Incremento'!$B$2:$P$15</definedName>
    <definedName name="_xlnm.Print_Area" localSheetId="9">'Renvcon Increm_No_Considera ama'!$B$3:$I$91</definedName>
    <definedName name="_xlnm.Print_Area" localSheetId="6">'Renvcon Increm_No_Consideradas'!$B$3:$I$172</definedName>
    <definedName name="_xlnm.Print_Area" localSheetId="2">Sustituciones_Incluidos!$B$3:$O$27</definedName>
    <definedName name="_xlnm.Print_Area" localSheetId="5">Sustituciones_No_Considerados!$B$3:$I$48</definedName>
    <definedName name="B_2010_original_sg_a">[1]ORIGINAL_SG!$A$10:$E$104</definedName>
    <definedName name="BASE">#REF!</definedName>
    <definedName name="_xlnm.Database">#REF!</definedName>
    <definedName name="BUOAP">'[2]UO AP'!$A$1:$D$64</definedName>
    <definedName name="CONSTANTES">#REF!</definedName>
    <definedName name="CORRIENTES">#REF!</definedName>
    <definedName name="Daños_CH_2011">'[3]Ptto Pòlizas CH y Mandos'!$O$45</definedName>
    <definedName name="hidden1">[4]hidden1!$A$1:$A$26</definedName>
    <definedName name="hidden2">[4]hidden2!$A$1:$A$41</definedName>
    <definedName name="hidden4">[4]hidden4!$A$1:$A$2</definedName>
    <definedName name="hidden6">[4]hidden6!$A$1:$A$3</definedName>
    <definedName name="Inflaciòn_2011">'[3]Estimación Ptto 2011'!$C$83</definedName>
    <definedName name="inicial">#REF!</definedName>
    <definedName name="Monto_Severidad_EE">'[3]Severidad EE'!$I$8</definedName>
    <definedName name="Monto_Severidad_II">'[3]Severidad II'!$I$11</definedName>
    <definedName name="Monto_Severidad_RC">'[3]Severidad RC'!$I$8</definedName>
    <definedName name="RESUMEN">#REF!</definedName>
    <definedName name="Tasa_IVA_2010">[3]Patrimonial!$B$114</definedName>
    <definedName name="TC_2009">'[3]Estimación Ptto 2011'!$C$85</definedName>
    <definedName name="TC_2011">'[3]Estimación Ptto 2011'!$C$84</definedName>
    <definedName name="_xlnm.Print_Titles" localSheetId="9">'Renvcon Increm_No_Considera ama'!$9:$12</definedName>
    <definedName name="_xlnm.Print_Titles" localSheetId="6">'Renvcon Increm_No_Consideradas'!$9:$12</definedName>
    <definedName name="_xlnm.Print_Titles" localSheetId="5">Sustituciones_No_Considerados!$9:$12</definedName>
    <definedName name="Vida_CH_2011">'[3]Ptto Pòlizas CH y Mandos'!$E$45</definedName>
    <definedName name="Vida_Funcionarios_2011">'[3]Ptto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5" l="1"/>
  <c r="K13" i="15" s="1"/>
  <c r="L13" i="15" s="1"/>
  <c r="I13" i="15"/>
  <c r="M13" i="15" l="1"/>
  <c r="L167" i="11"/>
  <c r="M167" i="11" s="1"/>
  <c r="L157" i="11"/>
  <c r="M157" i="11" s="1"/>
  <c r="L156" i="11"/>
  <c r="M156" i="11" s="1"/>
  <c r="L151" i="11"/>
  <c r="M151" i="11" s="1"/>
  <c r="L150" i="11"/>
  <c r="M150" i="11" s="1"/>
  <c r="L149" i="11"/>
  <c r="M149" i="11" s="1"/>
  <c r="L148" i="11"/>
  <c r="M148" i="11" s="1"/>
  <c r="L147" i="11"/>
  <c r="M147" i="11" s="1"/>
  <c r="L146" i="11"/>
  <c r="M146" i="11" s="1"/>
  <c r="L145" i="11"/>
  <c r="M145" i="11" s="1"/>
  <c r="L144" i="11"/>
  <c r="M144" i="11" s="1"/>
  <c r="L143" i="11"/>
  <c r="M143" i="11" s="1"/>
  <c r="L140" i="11"/>
  <c r="M140" i="11" s="1"/>
  <c r="L138" i="11"/>
  <c r="M138" i="11" s="1"/>
  <c r="L134" i="11"/>
  <c r="M134" i="11" s="1"/>
  <c r="L133" i="11"/>
  <c r="M133" i="11" s="1"/>
  <c r="L132" i="11"/>
  <c r="M132" i="11" s="1"/>
  <c r="L131" i="11"/>
  <c r="M131" i="11" s="1"/>
  <c r="L123" i="11"/>
  <c r="M123" i="11" s="1"/>
  <c r="L122" i="11"/>
  <c r="M122" i="11" s="1"/>
  <c r="L121" i="11"/>
  <c r="M121" i="11" s="1"/>
  <c r="L116" i="11"/>
  <c r="M116" i="11" s="1"/>
  <c r="L115" i="11"/>
  <c r="M115" i="11" s="1"/>
  <c r="L112" i="11"/>
  <c r="M112" i="11" s="1"/>
  <c r="L106" i="11"/>
  <c r="M106" i="11" s="1"/>
  <c r="L105" i="11"/>
  <c r="M105" i="11" s="1"/>
  <c r="L103" i="11"/>
  <c r="M103" i="11" s="1"/>
  <c r="L102" i="11"/>
  <c r="M102" i="11" s="1"/>
  <c r="L92" i="11"/>
  <c r="M92" i="11" s="1"/>
  <c r="L91" i="11"/>
  <c r="M91" i="11" s="1"/>
  <c r="L89" i="11"/>
  <c r="M89" i="11" s="1"/>
  <c r="L88" i="11"/>
  <c r="M88" i="11" s="1"/>
  <c r="L87" i="11"/>
  <c r="M87" i="11" s="1"/>
  <c r="L86" i="11"/>
  <c r="M86" i="11" s="1"/>
  <c r="L85" i="11"/>
  <c r="M85" i="11" s="1"/>
  <c r="L83" i="11"/>
  <c r="M83" i="11" s="1"/>
  <c r="L82" i="11"/>
  <c r="M82" i="11" s="1"/>
  <c r="L80" i="11"/>
  <c r="M80" i="11" s="1"/>
  <c r="L79" i="11"/>
  <c r="M79" i="11" s="1"/>
  <c r="L78" i="11"/>
  <c r="M78" i="11" s="1"/>
  <c r="L77" i="11"/>
  <c r="M77" i="11" s="1"/>
  <c r="L76" i="11"/>
  <c r="M76" i="11" s="1"/>
  <c r="L75" i="11"/>
  <c r="M75" i="11" s="1"/>
  <c r="L74" i="11"/>
  <c r="M74" i="11" s="1"/>
  <c r="L69" i="11"/>
  <c r="M69" i="11" s="1"/>
  <c r="L68" i="11"/>
  <c r="M68" i="11" s="1"/>
  <c r="L67" i="11"/>
  <c r="M67" i="11" s="1"/>
  <c r="L66" i="11"/>
  <c r="M66" i="11" s="1"/>
  <c r="L65" i="11"/>
  <c r="M65" i="11" s="1"/>
  <c r="L64" i="11"/>
  <c r="M64" i="11" s="1"/>
  <c r="L63" i="11"/>
  <c r="M63" i="11" s="1"/>
  <c r="L62" i="11"/>
  <c r="M62" i="11" s="1"/>
  <c r="L61" i="11"/>
  <c r="M61" i="11" s="1"/>
  <c r="L60" i="11"/>
  <c r="M60" i="11" s="1"/>
  <c r="L59" i="11"/>
  <c r="M59" i="11" s="1"/>
  <c r="L58" i="11"/>
  <c r="M58" i="11" s="1"/>
  <c r="L56" i="11"/>
  <c r="M56" i="11" s="1"/>
  <c r="L55" i="11"/>
  <c r="M55" i="11" s="1"/>
  <c r="L54" i="11"/>
  <c r="M54" i="11" s="1"/>
  <c r="L53" i="11"/>
  <c r="M53" i="11" s="1"/>
  <c r="L52" i="11"/>
  <c r="M52" i="11" s="1"/>
  <c r="L49" i="11"/>
  <c r="M49" i="11" s="1"/>
  <c r="L43" i="11"/>
  <c r="M43" i="11" s="1"/>
  <c r="L42" i="11"/>
  <c r="M42" i="11" s="1"/>
  <c r="L41" i="11"/>
  <c r="M41" i="11" s="1"/>
  <c r="L37" i="11"/>
  <c r="M37" i="11" s="1"/>
  <c r="L36" i="11"/>
  <c r="M36" i="11" s="1"/>
  <c r="L35" i="11"/>
  <c r="M35" i="11" s="1"/>
  <c r="L34" i="11"/>
  <c r="M34" i="11" s="1"/>
  <c r="L33" i="11"/>
  <c r="M33" i="11" s="1"/>
  <c r="L32" i="11"/>
  <c r="M32" i="11" s="1"/>
  <c r="L31" i="11"/>
  <c r="M31" i="11" s="1"/>
  <c r="L30" i="11"/>
  <c r="M30" i="11" s="1"/>
  <c r="L29" i="11"/>
  <c r="M29" i="11" s="1"/>
  <c r="L28" i="11"/>
  <c r="M28" i="11" s="1"/>
  <c r="L27" i="11"/>
  <c r="M27" i="11" s="1"/>
  <c r="L26" i="11"/>
  <c r="M26" i="11" s="1"/>
  <c r="L24" i="11"/>
  <c r="M24" i="11" s="1"/>
  <c r="L23" i="11"/>
  <c r="M23" i="11" s="1"/>
  <c r="L22" i="11"/>
  <c r="M22" i="11" s="1"/>
  <c r="L21" i="11"/>
  <c r="M21" i="11" s="1"/>
  <c r="L14" i="11"/>
  <c r="M14" i="11" s="1"/>
  <c r="K171" i="11"/>
  <c r="L171" i="11" s="1"/>
  <c r="M171" i="11" s="1"/>
  <c r="K155" i="11"/>
  <c r="L155" i="11" s="1"/>
  <c r="M155" i="11" s="1"/>
  <c r="K152" i="11"/>
  <c r="L152" i="11" s="1"/>
  <c r="M152" i="11" s="1"/>
  <c r="K142" i="11"/>
  <c r="L142" i="11" s="1"/>
  <c r="M142" i="11" s="1"/>
  <c r="K136" i="11"/>
  <c r="L136" i="11" s="1"/>
  <c r="M136" i="11" s="1"/>
  <c r="K134" i="11"/>
  <c r="K120" i="11"/>
  <c r="L120" i="11" s="1"/>
  <c r="M120" i="11" s="1"/>
  <c r="K119" i="11"/>
  <c r="L119" i="11" s="1"/>
  <c r="M119" i="11" s="1"/>
  <c r="K118" i="11"/>
  <c r="L118" i="11" s="1"/>
  <c r="M118" i="11" s="1"/>
  <c r="K111" i="11"/>
  <c r="L111" i="11" s="1"/>
  <c r="M111" i="11" s="1"/>
  <c r="K108" i="11"/>
  <c r="L108" i="11" s="1"/>
  <c r="M108" i="11" s="1"/>
  <c r="K107" i="11"/>
  <c r="L107" i="11" s="1"/>
  <c r="M107" i="11" s="1"/>
  <c r="K99" i="11"/>
  <c r="L99" i="11" s="1"/>
  <c r="M99" i="11" s="1"/>
  <c r="K96" i="11"/>
  <c r="L96" i="11" s="1"/>
  <c r="M96" i="11" s="1"/>
  <c r="K95" i="11"/>
  <c r="L95" i="11" s="1"/>
  <c r="M95" i="11" s="1"/>
  <c r="K84" i="11"/>
  <c r="L84" i="11" s="1"/>
  <c r="M84" i="11" s="1"/>
  <c r="K72" i="11"/>
  <c r="L72" i="11" s="1"/>
  <c r="M72" i="11" s="1"/>
  <c r="K71" i="11"/>
  <c r="L71" i="11" s="1"/>
  <c r="M71" i="11" s="1"/>
  <c r="K46" i="11"/>
  <c r="L46" i="11" s="1"/>
  <c r="M46" i="11" s="1"/>
  <c r="K38" i="11"/>
  <c r="L38" i="11" s="1"/>
  <c r="M38" i="11" s="1"/>
  <c r="K19" i="11"/>
  <c r="L19" i="11" s="1"/>
  <c r="M19" i="11" s="1"/>
  <c r="J171" i="11"/>
  <c r="J170" i="11"/>
  <c r="K170" i="11" s="1"/>
  <c r="L170" i="11" s="1"/>
  <c r="M170" i="11" s="1"/>
  <c r="J169" i="11"/>
  <c r="K169" i="11" s="1"/>
  <c r="L169" i="11" s="1"/>
  <c r="M169" i="11" s="1"/>
  <c r="J168" i="11"/>
  <c r="K168" i="11" s="1"/>
  <c r="L168" i="11" s="1"/>
  <c r="M168" i="11" s="1"/>
  <c r="J167" i="11"/>
  <c r="J166" i="11"/>
  <c r="K166" i="11" s="1"/>
  <c r="L166" i="11" s="1"/>
  <c r="M166" i="11" s="1"/>
  <c r="J165" i="11"/>
  <c r="K165" i="11" s="1"/>
  <c r="L165" i="11" s="1"/>
  <c r="M165" i="11" s="1"/>
  <c r="J164" i="11"/>
  <c r="K164" i="11" s="1"/>
  <c r="L164" i="11" s="1"/>
  <c r="M164" i="11" s="1"/>
  <c r="J163" i="11"/>
  <c r="K163" i="11" s="1"/>
  <c r="L163" i="11" s="1"/>
  <c r="M163" i="11" s="1"/>
  <c r="J162" i="11"/>
  <c r="K162" i="11" s="1"/>
  <c r="L162" i="11" s="1"/>
  <c r="M162" i="11" s="1"/>
  <c r="J161" i="11"/>
  <c r="K161" i="11" s="1"/>
  <c r="L161" i="11" s="1"/>
  <c r="M161" i="11" s="1"/>
  <c r="J160" i="11"/>
  <c r="K160" i="11" s="1"/>
  <c r="L160" i="11" s="1"/>
  <c r="M160" i="11" s="1"/>
  <c r="J159" i="11"/>
  <c r="K159" i="11" s="1"/>
  <c r="L159" i="11" s="1"/>
  <c r="M159" i="11" s="1"/>
  <c r="J158" i="11"/>
  <c r="K158" i="11" s="1"/>
  <c r="L158" i="11" s="1"/>
  <c r="M158" i="11" s="1"/>
  <c r="J157" i="11"/>
  <c r="J156" i="11"/>
  <c r="J155" i="11"/>
  <c r="J154" i="11"/>
  <c r="K154" i="11" s="1"/>
  <c r="L154" i="11" s="1"/>
  <c r="M154" i="11" s="1"/>
  <c r="J153" i="11"/>
  <c r="K153" i="11" s="1"/>
  <c r="L153" i="11" s="1"/>
  <c r="M153" i="11" s="1"/>
  <c r="J152" i="11"/>
  <c r="J151" i="11"/>
  <c r="J150" i="11"/>
  <c r="J149" i="11"/>
  <c r="J148" i="11"/>
  <c r="J147" i="11"/>
  <c r="J146" i="11"/>
  <c r="J145" i="11"/>
  <c r="J144" i="11"/>
  <c r="J143" i="11"/>
  <c r="J142" i="11"/>
  <c r="J141" i="11"/>
  <c r="K141" i="11" s="1"/>
  <c r="L141" i="11" s="1"/>
  <c r="M141" i="11" s="1"/>
  <c r="J140" i="11"/>
  <c r="J139" i="11"/>
  <c r="K139" i="11" s="1"/>
  <c r="L139" i="11" s="1"/>
  <c r="M139" i="11" s="1"/>
  <c r="J138" i="11"/>
  <c r="J137" i="11"/>
  <c r="K137" i="11" s="1"/>
  <c r="L137" i="11" s="1"/>
  <c r="M137" i="11" s="1"/>
  <c r="J136" i="11"/>
  <c r="J135" i="11"/>
  <c r="K135" i="11" s="1"/>
  <c r="L135" i="11" s="1"/>
  <c r="M135" i="11" s="1"/>
  <c r="J134" i="11"/>
  <c r="J133" i="11"/>
  <c r="J132" i="11"/>
  <c r="J131" i="11"/>
  <c r="J130" i="11"/>
  <c r="K130" i="11" s="1"/>
  <c r="L130" i="11" s="1"/>
  <c r="M130" i="11" s="1"/>
  <c r="J129" i="11"/>
  <c r="K129" i="11" s="1"/>
  <c r="L129" i="11" s="1"/>
  <c r="M129" i="11" s="1"/>
  <c r="J128" i="11"/>
  <c r="K128" i="11" s="1"/>
  <c r="L128" i="11" s="1"/>
  <c r="M128" i="11" s="1"/>
  <c r="J127" i="11"/>
  <c r="K127" i="11" s="1"/>
  <c r="L127" i="11" s="1"/>
  <c r="M127" i="11" s="1"/>
  <c r="J126" i="11"/>
  <c r="K126" i="11" s="1"/>
  <c r="L126" i="11" s="1"/>
  <c r="M126" i="11" s="1"/>
  <c r="J125" i="11"/>
  <c r="K125" i="11" s="1"/>
  <c r="L125" i="11" s="1"/>
  <c r="M125" i="11" s="1"/>
  <c r="J124" i="11"/>
  <c r="K124" i="11" s="1"/>
  <c r="L124" i="11" s="1"/>
  <c r="M124" i="11" s="1"/>
  <c r="J123" i="11"/>
  <c r="J122" i="11"/>
  <c r="J121" i="11"/>
  <c r="J120" i="11"/>
  <c r="J119" i="11"/>
  <c r="J118" i="11"/>
  <c r="J117" i="11"/>
  <c r="K117" i="11" s="1"/>
  <c r="L117" i="11" s="1"/>
  <c r="M117" i="11" s="1"/>
  <c r="J116" i="11"/>
  <c r="J115" i="11"/>
  <c r="J114" i="11"/>
  <c r="K114" i="11" s="1"/>
  <c r="L114" i="11" s="1"/>
  <c r="M114" i="11" s="1"/>
  <c r="J113" i="11"/>
  <c r="K113" i="11" s="1"/>
  <c r="L113" i="11" s="1"/>
  <c r="M113" i="11" s="1"/>
  <c r="J112" i="11"/>
  <c r="J111" i="11"/>
  <c r="J110" i="11"/>
  <c r="K110" i="11" s="1"/>
  <c r="L110" i="11" s="1"/>
  <c r="M110" i="11" s="1"/>
  <c r="J109" i="11"/>
  <c r="K109" i="11" s="1"/>
  <c r="L109" i="11" s="1"/>
  <c r="M109" i="11" s="1"/>
  <c r="J108" i="11"/>
  <c r="J107" i="11"/>
  <c r="J106" i="11"/>
  <c r="J105" i="11"/>
  <c r="J104" i="11"/>
  <c r="K104" i="11" s="1"/>
  <c r="L104" i="11" s="1"/>
  <c r="M104" i="11" s="1"/>
  <c r="J103" i="11"/>
  <c r="J102" i="11"/>
  <c r="J101" i="11"/>
  <c r="K101" i="11" s="1"/>
  <c r="L101" i="11" s="1"/>
  <c r="M101" i="11" s="1"/>
  <c r="J100" i="11"/>
  <c r="K100" i="11" s="1"/>
  <c r="L100" i="11" s="1"/>
  <c r="M100" i="11" s="1"/>
  <c r="J99" i="11"/>
  <c r="J98" i="11"/>
  <c r="K98" i="11" s="1"/>
  <c r="L98" i="11" s="1"/>
  <c r="M98" i="11" s="1"/>
  <c r="J97" i="11"/>
  <c r="K97" i="11" s="1"/>
  <c r="L97" i="11" s="1"/>
  <c r="M97" i="11" s="1"/>
  <c r="J96" i="11"/>
  <c r="J95" i="11"/>
  <c r="J94" i="11"/>
  <c r="K94" i="11" s="1"/>
  <c r="L94" i="11" s="1"/>
  <c r="M94" i="11" s="1"/>
  <c r="J93" i="11"/>
  <c r="K93" i="11" s="1"/>
  <c r="L93" i="11" s="1"/>
  <c r="M93" i="11" s="1"/>
  <c r="J92" i="11"/>
  <c r="J91" i="11"/>
  <c r="J90" i="11"/>
  <c r="K90" i="11" s="1"/>
  <c r="L90" i="11" s="1"/>
  <c r="M90" i="11" s="1"/>
  <c r="J89" i="11"/>
  <c r="J88" i="11"/>
  <c r="J87" i="11"/>
  <c r="J86" i="11"/>
  <c r="J85" i="11"/>
  <c r="J84" i="11"/>
  <c r="J83" i="11"/>
  <c r="J82" i="11"/>
  <c r="J81" i="11"/>
  <c r="K81" i="11" s="1"/>
  <c r="L81" i="11" s="1"/>
  <c r="M81" i="11" s="1"/>
  <c r="J80" i="11"/>
  <c r="J79" i="11"/>
  <c r="J78" i="11"/>
  <c r="J77" i="11"/>
  <c r="J76" i="11"/>
  <c r="J75" i="11"/>
  <c r="J74" i="11"/>
  <c r="J73" i="11"/>
  <c r="K73" i="11" s="1"/>
  <c r="L73" i="11" s="1"/>
  <c r="M73" i="11" s="1"/>
  <c r="J72" i="11"/>
  <c r="J71" i="11"/>
  <c r="J70" i="11"/>
  <c r="K70" i="11" s="1"/>
  <c r="L70" i="11" s="1"/>
  <c r="M70" i="11" s="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K57" i="11" s="1"/>
  <c r="L57" i="11" s="1"/>
  <c r="M57" i="11" s="1"/>
  <c r="J56" i="11"/>
  <c r="J55" i="11"/>
  <c r="J54" i="11"/>
  <c r="J53" i="11"/>
  <c r="J52" i="11"/>
  <c r="J51" i="11"/>
  <c r="K51" i="11" s="1"/>
  <c r="L51" i="11" s="1"/>
  <c r="M51" i="11" s="1"/>
  <c r="J50" i="11"/>
  <c r="K50" i="11" s="1"/>
  <c r="L50" i="11" s="1"/>
  <c r="M50" i="11" s="1"/>
  <c r="J49" i="11"/>
  <c r="J48" i="11"/>
  <c r="K48" i="11" s="1"/>
  <c r="L48" i="11" s="1"/>
  <c r="M48" i="11" s="1"/>
  <c r="J47" i="11"/>
  <c r="K47" i="11" s="1"/>
  <c r="L47" i="11" s="1"/>
  <c r="M47" i="11" s="1"/>
  <c r="J46" i="11"/>
  <c r="J45" i="11"/>
  <c r="K45" i="11" s="1"/>
  <c r="L45" i="11" s="1"/>
  <c r="M45" i="11" s="1"/>
  <c r="J44" i="11"/>
  <c r="K44" i="11" s="1"/>
  <c r="L44" i="11" s="1"/>
  <c r="M44" i="11" s="1"/>
  <c r="J43" i="11"/>
  <c r="J42" i="11"/>
  <c r="J41" i="11"/>
  <c r="J40" i="11"/>
  <c r="K40" i="11" s="1"/>
  <c r="L40" i="11" s="1"/>
  <c r="M40" i="11" s="1"/>
  <c r="J39" i="11"/>
  <c r="K39" i="11" s="1"/>
  <c r="L39" i="11" s="1"/>
  <c r="M39" i="11" s="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K25" i="11" s="1"/>
  <c r="L25" i="11" s="1"/>
  <c r="M25" i="11" s="1"/>
  <c r="J24" i="11"/>
  <c r="J23" i="11"/>
  <c r="J22" i="11"/>
  <c r="J21" i="11"/>
  <c r="J20" i="11"/>
  <c r="K20" i="11" s="1"/>
  <c r="L20" i="11" s="1"/>
  <c r="M20" i="11" s="1"/>
  <c r="J19" i="11"/>
  <c r="J18" i="11"/>
  <c r="K18" i="11" s="1"/>
  <c r="L18" i="11" s="1"/>
  <c r="M18" i="11" s="1"/>
  <c r="J17" i="11"/>
  <c r="K17" i="11" s="1"/>
  <c r="L17" i="11" s="1"/>
  <c r="M17" i="11" s="1"/>
  <c r="J16" i="11"/>
  <c r="K16" i="11" s="1"/>
  <c r="L16" i="11" s="1"/>
  <c r="M16" i="11" s="1"/>
  <c r="J15" i="11"/>
  <c r="K15" i="11" s="1"/>
  <c r="L15" i="11" s="1"/>
  <c r="M15" i="11" s="1"/>
  <c r="J14" i="11"/>
  <c r="J13" i="11"/>
  <c r="K13" i="11" s="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72" i="11" s="1"/>
  <c r="L13" i="11" l="1"/>
  <c r="K172" i="11"/>
  <c r="J172" i="11"/>
  <c r="G42" i="7"/>
  <c r="L40" i="7"/>
  <c r="L39" i="7"/>
  <c r="K39" i="7"/>
  <c r="K42" i="7" s="1"/>
  <c r="L38" i="7"/>
  <c r="L42" i="7" s="1"/>
  <c r="O23" i="12"/>
  <c r="O22" i="12"/>
  <c r="O21" i="12"/>
  <c r="O20" i="12"/>
  <c r="O19" i="12"/>
  <c r="O18" i="12"/>
  <c r="O17" i="12"/>
  <c r="O16" i="12"/>
  <c r="O15" i="12"/>
  <c r="O14" i="12"/>
  <c r="O13" i="12"/>
  <c r="M23" i="12"/>
  <c r="M22" i="12"/>
  <c r="M21" i="12"/>
  <c r="M20" i="12"/>
  <c r="M19" i="12"/>
  <c r="M18" i="12"/>
  <c r="M17" i="12"/>
  <c r="M16" i="12"/>
  <c r="M15" i="12"/>
  <c r="M14" i="12"/>
  <c r="M13" i="12"/>
  <c r="K23" i="12"/>
  <c r="K21" i="12"/>
  <c r="K20" i="12"/>
  <c r="K19" i="12"/>
  <c r="K17" i="12"/>
  <c r="K16" i="12"/>
  <c r="K15" i="12"/>
  <c r="K22" i="12"/>
  <c r="K18" i="12"/>
  <c r="K14" i="12"/>
  <c r="K13" i="12"/>
  <c r="G31" i="7"/>
  <c r="L29" i="7"/>
  <c r="L28" i="7"/>
  <c r="K28" i="7"/>
  <c r="K31" i="7" s="1"/>
  <c r="L27" i="7"/>
  <c r="F91" i="15"/>
  <c r="G91" i="15"/>
  <c r="J90" i="15"/>
  <c r="K90" i="15" s="1"/>
  <c r="L90" i="15" s="1"/>
  <c r="M90" i="15" s="1"/>
  <c r="J89" i="15"/>
  <c r="K89" i="15" s="1"/>
  <c r="L89" i="15" s="1"/>
  <c r="M89" i="15" s="1"/>
  <c r="J88" i="15"/>
  <c r="K88" i="15" s="1"/>
  <c r="L88" i="15" s="1"/>
  <c r="M88" i="15" s="1"/>
  <c r="J87" i="15"/>
  <c r="K87" i="15" s="1"/>
  <c r="L87" i="15" s="1"/>
  <c r="M87" i="15" s="1"/>
  <c r="J86" i="15"/>
  <c r="K86" i="15" s="1"/>
  <c r="L86" i="15" s="1"/>
  <c r="M86" i="15" s="1"/>
  <c r="J85" i="15"/>
  <c r="K85" i="15" s="1"/>
  <c r="L85" i="15" s="1"/>
  <c r="M85" i="15" s="1"/>
  <c r="J84" i="15"/>
  <c r="K84" i="15" s="1"/>
  <c r="L84" i="15" s="1"/>
  <c r="M84" i="15" s="1"/>
  <c r="J83" i="15"/>
  <c r="K83" i="15" s="1"/>
  <c r="L83" i="15" s="1"/>
  <c r="M83" i="15" s="1"/>
  <c r="J82" i="15"/>
  <c r="K82" i="15" s="1"/>
  <c r="L82" i="15" s="1"/>
  <c r="M82" i="15" s="1"/>
  <c r="J81" i="15"/>
  <c r="K81" i="15" s="1"/>
  <c r="L81" i="15" s="1"/>
  <c r="M81" i="15" s="1"/>
  <c r="J80" i="15"/>
  <c r="K80" i="15" s="1"/>
  <c r="L80" i="15" s="1"/>
  <c r="M80" i="15" s="1"/>
  <c r="J79" i="15"/>
  <c r="K79" i="15" s="1"/>
  <c r="L79" i="15" s="1"/>
  <c r="M79" i="15" s="1"/>
  <c r="J78" i="15"/>
  <c r="K78" i="15" s="1"/>
  <c r="L78" i="15" s="1"/>
  <c r="M78" i="15" s="1"/>
  <c r="J77" i="15"/>
  <c r="K77" i="15" s="1"/>
  <c r="L77" i="15" s="1"/>
  <c r="M77" i="15" s="1"/>
  <c r="J76" i="15"/>
  <c r="K76" i="15" s="1"/>
  <c r="L76" i="15" s="1"/>
  <c r="M76" i="15" s="1"/>
  <c r="J75" i="15"/>
  <c r="K75" i="15" s="1"/>
  <c r="L75" i="15" s="1"/>
  <c r="M75" i="15" s="1"/>
  <c r="J74" i="15"/>
  <c r="K74" i="15" s="1"/>
  <c r="L74" i="15" s="1"/>
  <c r="M74" i="15" s="1"/>
  <c r="J73" i="15"/>
  <c r="K73" i="15" s="1"/>
  <c r="L73" i="15" s="1"/>
  <c r="M73" i="15" s="1"/>
  <c r="J72" i="15"/>
  <c r="K72" i="15" s="1"/>
  <c r="L72" i="15" s="1"/>
  <c r="M72" i="15" s="1"/>
  <c r="J71" i="15"/>
  <c r="K71" i="15" s="1"/>
  <c r="L71" i="15" s="1"/>
  <c r="M71" i="15" s="1"/>
  <c r="J70" i="15"/>
  <c r="K70" i="15" s="1"/>
  <c r="L70" i="15" s="1"/>
  <c r="M70" i="15" s="1"/>
  <c r="J69" i="15"/>
  <c r="K69" i="15" s="1"/>
  <c r="L69" i="15" s="1"/>
  <c r="M69" i="15" s="1"/>
  <c r="J68" i="15"/>
  <c r="K68" i="15" s="1"/>
  <c r="L68" i="15" s="1"/>
  <c r="M68" i="15" s="1"/>
  <c r="J67" i="15"/>
  <c r="K67" i="15" s="1"/>
  <c r="L67" i="15" s="1"/>
  <c r="M67" i="15" s="1"/>
  <c r="J66" i="15"/>
  <c r="K66" i="15" s="1"/>
  <c r="L66" i="15" s="1"/>
  <c r="M66" i="15" s="1"/>
  <c r="J65" i="15"/>
  <c r="K65" i="15" s="1"/>
  <c r="L65" i="15" s="1"/>
  <c r="M65" i="15" s="1"/>
  <c r="J64" i="15"/>
  <c r="K64" i="15" s="1"/>
  <c r="L64" i="15" s="1"/>
  <c r="M64" i="15" s="1"/>
  <c r="J63" i="15"/>
  <c r="K63" i="15" s="1"/>
  <c r="L63" i="15" s="1"/>
  <c r="M63" i="15" s="1"/>
  <c r="J62" i="15"/>
  <c r="K62" i="15" s="1"/>
  <c r="L62" i="15" s="1"/>
  <c r="M62" i="15" s="1"/>
  <c r="J61" i="15"/>
  <c r="K61" i="15" s="1"/>
  <c r="L61" i="15" s="1"/>
  <c r="M61" i="15" s="1"/>
  <c r="J60" i="15"/>
  <c r="K60" i="15" s="1"/>
  <c r="L60" i="15" s="1"/>
  <c r="M60" i="15" s="1"/>
  <c r="J59" i="15"/>
  <c r="K59" i="15" s="1"/>
  <c r="L59" i="15" s="1"/>
  <c r="M59" i="15" s="1"/>
  <c r="J58" i="15"/>
  <c r="K58" i="15" s="1"/>
  <c r="L58" i="15" s="1"/>
  <c r="M58" i="15" s="1"/>
  <c r="J57" i="15"/>
  <c r="K57" i="15" s="1"/>
  <c r="L57" i="15" s="1"/>
  <c r="M57" i="15" s="1"/>
  <c r="J56" i="15"/>
  <c r="K56" i="15" s="1"/>
  <c r="L56" i="15" s="1"/>
  <c r="M56" i="15" s="1"/>
  <c r="J55" i="15"/>
  <c r="K55" i="15" s="1"/>
  <c r="L55" i="15" s="1"/>
  <c r="M55" i="15" s="1"/>
  <c r="J54" i="15"/>
  <c r="K54" i="15" s="1"/>
  <c r="L54" i="15" s="1"/>
  <c r="M54" i="15" s="1"/>
  <c r="J53" i="15"/>
  <c r="K53" i="15" s="1"/>
  <c r="L53" i="15" s="1"/>
  <c r="M53" i="15" s="1"/>
  <c r="J52" i="15"/>
  <c r="K52" i="15" s="1"/>
  <c r="L52" i="15" s="1"/>
  <c r="M52" i="15" s="1"/>
  <c r="J51" i="15"/>
  <c r="K51" i="15" s="1"/>
  <c r="L51" i="15" s="1"/>
  <c r="M51" i="15" s="1"/>
  <c r="J50" i="15"/>
  <c r="K50" i="15" s="1"/>
  <c r="L50" i="15" s="1"/>
  <c r="M50" i="15" s="1"/>
  <c r="J49" i="15"/>
  <c r="K49" i="15" s="1"/>
  <c r="L49" i="15" s="1"/>
  <c r="M49" i="15" s="1"/>
  <c r="J48" i="15"/>
  <c r="K48" i="15" s="1"/>
  <c r="L48" i="15" s="1"/>
  <c r="M48" i="15" s="1"/>
  <c r="J47" i="15"/>
  <c r="K47" i="15" s="1"/>
  <c r="L47" i="15" s="1"/>
  <c r="M47" i="15" s="1"/>
  <c r="J46" i="15"/>
  <c r="K46" i="15" s="1"/>
  <c r="L46" i="15" s="1"/>
  <c r="M46" i="15" s="1"/>
  <c r="J45" i="15"/>
  <c r="K45" i="15" s="1"/>
  <c r="L45" i="15" s="1"/>
  <c r="M45" i="15" s="1"/>
  <c r="J44" i="15"/>
  <c r="K44" i="15" s="1"/>
  <c r="L44" i="15" s="1"/>
  <c r="M44" i="15" s="1"/>
  <c r="J43" i="15"/>
  <c r="K43" i="15" s="1"/>
  <c r="L43" i="15" s="1"/>
  <c r="M43" i="15" s="1"/>
  <c r="J42" i="15"/>
  <c r="K42" i="15" s="1"/>
  <c r="L42" i="15" s="1"/>
  <c r="M42" i="15" s="1"/>
  <c r="J41" i="15"/>
  <c r="K41" i="15" s="1"/>
  <c r="L41" i="15" s="1"/>
  <c r="M41" i="15" s="1"/>
  <c r="J40" i="15"/>
  <c r="K40" i="15" s="1"/>
  <c r="L40" i="15" s="1"/>
  <c r="M40" i="15" s="1"/>
  <c r="J39" i="15"/>
  <c r="K39" i="15" s="1"/>
  <c r="L39" i="15" s="1"/>
  <c r="M39" i="15" s="1"/>
  <c r="J38" i="15"/>
  <c r="K38" i="15" s="1"/>
  <c r="L38" i="15" s="1"/>
  <c r="M38" i="15" s="1"/>
  <c r="J37" i="15"/>
  <c r="K37" i="15" s="1"/>
  <c r="L37" i="15" s="1"/>
  <c r="M37" i="15" s="1"/>
  <c r="J36" i="15"/>
  <c r="K36" i="15" s="1"/>
  <c r="L36" i="15" s="1"/>
  <c r="M36" i="15" s="1"/>
  <c r="J35" i="15"/>
  <c r="K35" i="15" s="1"/>
  <c r="L35" i="15" s="1"/>
  <c r="M35" i="15" s="1"/>
  <c r="J34" i="15"/>
  <c r="K34" i="15" s="1"/>
  <c r="L34" i="15" s="1"/>
  <c r="M34" i="15" s="1"/>
  <c r="J33" i="15"/>
  <c r="K33" i="15" s="1"/>
  <c r="L33" i="15" s="1"/>
  <c r="M33" i="15" s="1"/>
  <c r="J32" i="15"/>
  <c r="K32" i="15" s="1"/>
  <c r="L32" i="15" s="1"/>
  <c r="M32" i="15" s="1"/>
  <c r="J31" i="15"/>
  <c r="K31" i="15" s="1"/>
  <c r="L31" i="15" s="1"/>
  <c r="M31" i="15" s="1"/>
  <c r="J30" i="15"/>
  <c r="K30" i="15" s="1"/>
  <c r="L30" i="15" s="1"/>
  <c r="M30" i="15" s="1"/>
  <c r="J29" i="15"/>
  <c r="K29" i="15" s="1"/>
  <c r="L29" i="15" s="1"/>
  <c r="M29" i="15" s="1"/>
  <c r="J28" i="15"/>
  <c r="K28" i="15" s="1"/>
  <c r="L28" i="15" s="1"/>
  <c r="M28" i="15" s="1"/>
  <c r="J27" i="15"/>
  <c r="K27" i="15" s="1"/>
  <c r="L27" i="15" s="1"/>
  <c r="M27" i="15" s="1"/>
  <c r="J26" i="15"/>
  <c r="K26" i="15" s="1"/>
  <c r="L26" i="15" s="1"/>
  <c r="M26" i="15" s="1"/>
  <c r="J25" i="15"/>
  <c r="K25" i="15" s="1"/>
  <c r="L25" i="15" s="1"/>
  <c r="M25" i="15" s="1"/>
  <c r="J24" i="15"/>
  <c r="K24" i="15" s="1"/>
  <c r="L24" i="15" s="1"/>
  <c r="M24" i="15" s="1"/>
  <c r="J23" i="15"/>
  <c r="K23" i="15" s="1"/>
  <c r="L23" i="15" s="1"/>
  <c r="M23" i="15" s="1"/>
  <c r="J22" i="15"/>
  <c r="K22" i="15" s="1"/>
  <c r="L22" i="15" s="1"/>
  <c r="M22" i="15" s="1"/>
  <c r="J21" i="15"/>
  <c r="K21" i="15" s="1"/>
  <c r="L21" i="15" s="1"/>
  <c r="M21" i="15" s="1"/>
  <c r="J20" i="15"/>
  <c r="K20" i="15" s="1"/>
  <c r="L20" i="15" s="1"/>
  <c r="M20" i="15" s="1"/>
  <c r="J19" i="15"/>
  <c r="K19" i="15" s="1"/>
  <c r="L19" i="15" s="1"/>
  <c r="M19" i="15" s="1"/>
  <c r="J18" i="15"/>
  <c r="K18" i="15" s="1"/>
  <c r="L18" i="15" s="1"/>
  <c r="M18" i="15" s="1"/>
  <c r="J17" i="15"/>
  <c r="K17" i="15" s="1"/>
  <c r="L17" i="15" s="1"/>
  <c r="M17" i="15" s="1"/>
  <c r="J16" i="15"/>
  <c r="K16" i="15" s="1"/>
  <c r="L16" i="15" s="1"/>
  <c r="M16" i="15" s="1"/>
  <c r="J15" i="15"/>
  <c r="K15" i="15" s="1"/>
  <c r="L15" i="15" s="1"/>
  <c r="M15" i="15" s="1"/>
  <c r="J14" i="15"/>
  <c r="K14" i="15" s="1"/>
  <c r="L14" i="15" s="1"/>
  <c r="I53" i="15"/>
  <c r="I91" i="15" s="1"/>
  <c r="S13" i="14"/>
  <c r="O13" i="14" s="1"/>
  <c r="O14" i="14" s="1"/>
  <c r="I38" i="7" s="1"/>
  <c r="R14" i="13"/>
  <c r="L14" i="13" s="1"/>
  <c r="R15" i="13"/>
  <c r="R16" i="13"/>
  <c r="R17" i="13"/>
  <c r="J17" i="13" s="1"/>
  <c r="R18" i="13"/>
  <c r="J18" i="13" s="1"/>
  <c r="R19" i="13"/>
  <c r="L19" i="13" s="1"/>
  <c r="R20" i="13"/>
  <c r="N20" i="13" s="1"/>
  <c r="R21" i="13"/>
  <c r="J21" i="13" s="1"/>
  <c r="R22" i="13"/>
  <c r="J22" i="13" s="1"/>
  <c r="R23" i="13"/>
  <c r="L23" i="13" s="1"/>
  <c r="R24" i="13"/>
  <c r="R25" i="13"/>
  <c r="J25" i="13" s="1"/>
  <c r="R26" i="13"/>
  <c r="R13" i="13"/>
  <c r="L13" i="13" s="1"/>
  <c r="G21" i="7"/>
  <c r="C21" i="7"/>
  <c r="J19" i="13" l="1"/>
  <c r="L22" i="13"/>
  <c r="N17" i="13"/>
  <c r="N25" i="13"/>
  <c r="J20" i="13"/>
  <c r="S20" i="13" s="1"/>
  <c r="L15" i="13"/>
  <c r="N18" i="13"/>
  <c r="J13" i="13"/>
  <c r="L16" i="13"/>
  <c r="L24" i="13"/>
  <c r="N19" i="13"/>
  <c r="K13" i="14"/>
  <c r="S21" i="13"/>
  <c r="J14" i="13"/>
  <c r="S14" i="13" s="1"/>
  <c r="L17" i="13"/>
  <c r="L25" i="13"/>
  <c r="J15" i="13"/>
  <c r="S15" i="13" s="1"/>
  <c r="J23" i="13"/>
  <c r="S23" i="13" s="1"/>
  <c r="L18" i="13"/>
  <c r="N13" i="13"/>
  <c r="N21" i="13"/>
  <c r="S22" i="13"/>
  <c r="M14" i="15"/>
  <c r="M91" i="15" s="1"/>
  <c r="M95" i="15" s="1"/>
  <c r="L91" i="15"/>
  <c r="L95" i="15" s="1"/>
  <c r="J16" i="13"/>
  <c r="S16" i="13" s="1"/>
  <c r="J24" i="13"/>
  <c r="S24" i="13" s="1"/>
  <c r="N14" i="13"/>
  <c r="N26" i="13" s="1"/>
  <c r="N22" i="13"/>
  <c r="L20" i="13"/>
  <c r="N15" i="13"/>
  <c r="N23" i="13"/>
  <c r="M13" i="14"/>
  <c r="M14" i="14" s="1"/>
  <c r="S25" i="13"/>
  <c r="S17" i="13"/>
  <c r="L21" i="13"/>
  <c r="N16" i="13"/>
  <c r="N24" i="13"/>
  <c r="M13" i="11"/>
  <c r="M172" i="11" s="1"/>
  <c r="L172" i="11"/>
  <c r="J91" i="15"/>
  <c r="J95" i="15" s="1"/>
  <c r="J94" i="15"/>
  <c r="K91" i="15"/>
  <c r="O24" i="12"/>
  <c r="I40" i="7" s="1"/>
  <c r="M24" i="12"/>
  <c r="I29" i="7" s="1"/>
  <c r="S19" i="13"/>
  <c r="S18" i="13"/>
  <c r="S13" i="13"/>
  <c r="L26" i="13"/>
  <c r="L31" i="7"/>
  <c r="B14" i="13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G18" i="12"/>
  <c r="I18" i="12" s="1"/>
  <c r="G14" i="12"/>
  <c r="I14" i="12" s="1"/>
  <c r="I17" i="7"/>
  <c r="F13" i="14"/>
  <c r="G13" i="14" s="1"/>
  <c r="I13" i="14" s="1"/>
  <c r="K95" i="15" l="1"/>
  <c r="I27" i="7" s="1"/>
  <c r="J97" i="15"/>
  <c r="J26" i="13"/>
  <c r="K14" i="14"/>
  <c r="I14" i="14"/>
  <c r="G14" i="14"/>
  <c r="F14" i="14"/>
  <c r="O16" i="14" l="1"/>
  <c r="M16" i="14"/>
  <c r="N27" i="13"/>
  <c r="L27" i="13"/>
  <c r="Q27" i="13"/>
  <c r="K24" i="12"/>
  <c r="D58" i="7"/>
  <c r="C58" i="7"/>
  <c r="I19" i="7" l="1"/>
  <c r="O26" i="12"/>
  <c r="M26" i="12"/>
  <c r="G26" i="13"/>
  <c r="F26" i="13"/>
  <c r="I24" i="12"/>
  <c r="G24" i="12"/>
  <c r="F24" i="12"/>
  <c r="G172" i="11"/>
  <c r="L17" i="7" s="1"/>
  <c r="F172" i="11"/>
  <c r="I47" i="10"/>
  <c r="L18" i="7" s="1"/>
  <c r="G47" i="10"/>
  <c r="F47" i="10"/>
  <c r="I34" i="9"/>
  <c r="L19" i="7" s="1"/>
  <c r="G34" i="9"/>
  <c r="F34" i="9"/>
  <c r="I39" i="7" l="1"/>
  <c r="I28" i="7"/>
  <c r="L30" i="13"/>
  <c r="N30" i="13"/>
  <c r="J30" i="13"/>
  <c r="I18" i="7"/>
  <c r="K18" i="7"/>
  <c r="J48" i="8" l="1"/>
  <c r="I48" i="8"/>
  <c r="H48" i="8"/>
  <c r="G48" i="8"/>
  <c r="F48" i="8"/>
  <c r="E48" i="8"/>
  <c r="D48" i="8"/>
  <c r="C48" i="8"/>
  <c r="K21" i="7"/>
  <c r="F21" i="7"/>
  <c r="E21" i="7"/>
  <c r="L21" i="7" l="1"/>
  <c r="N22" i="5"/>
  <c r="W54" i="5" l="1"/>
  <c r="W12" i="5" s="1"/>
  <c r="V54" i="5"/>
  <c r="V12" i="5" s="1"/>
  <c r="Y54" i="5"/>
  <c r="Y12" i="5" s="1"/>
  <c r="AC54" i="5"/>
  <c r="AC12" i="5" s="1"/>
  <c r="AB54" i="5"/>
  <c r="AB12" i="5" s="1"/>
  <c r="AA54" i="5"/>
  <c r="AA12" i="5" s="1"/>
  <c r="Z54" i="5"/>
  <c r="Z12" i="5" s="1"/>
  <c r="X54" i="5"/>
  <c r="X12" i="5" s="1"/>
  <c r="U54" i="5"/>
  <c r="U12" i="5" s="1"/>
  <c r="T54" i="5"/>
  <c r="T12" i="5" s="1"/>
  <c r="S54" i="5"/>
  <c r="S12" i="5" s="1"/>
  <c r="AD14" i="5" l="1"/>
  <c r="AE14" i="5" l="1"/>
  <c r="AE12" i="5" l="1"/>
  <c r="R54" i="5"/>
  <c r="R12" i="5" s="1"/>
  <c r="AD12" i="5" l="1"/>
  <c r="R13" i="5" s="1"/>
  <c r="AE37" i="5"/>
  <c r="AR37" i="5" s="1"/>
  <c r="C37" i="5" s="1"/>
  <c r="AE18" i="5"/>
  <c r="AR18" i="5" s="1"/>
  <c r="C18" i="5" s="1"/>
  <c r="AF47" i="5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R14" i="5" l="1"/>
  <c r="C13" i="5" s="1"/>
  <c r="AC13" i="5"/>
  <c r="AC14" i="5" s="1"/>
  <c r="N13" i="5" s="1"/>
  <c r="X13" i="5"/>
  <c r="X14" i="5" s="1"/>
  <c r="I13" i="5" s="1"/>
  <c r="W13" i="5"/>
  <c r="W14" i="5" s="1"/>
  <c r="H13" i="5" s="1"/>
  <c r="AA13" i="5"/>
  <c r="AA14" i="5" s="1"/>
  <c r="L13" i="5" s="1"/>
  <c r="V13" i="5"/>
  <c r="V14" i="5" s="1"/>
  <c r="G13" i="5" s="1"/>
  <c r="Y13" i="5"/>
  <c r="Y14" i="5" s="1"/>
  <c r="J13" i="5" s="1"/>
  <c r="S13" i="5"/>
  <c r="S14" i="5" s="1"/>
  <c r="D13" i="5" s="1"/>
  <c r="Z13" i="5"/>
  <c r="Z14" i="5" s="1"/>
  <c r="K13" i="5" s="1"/>
  <c r="AB13" i="5"/>
  <c r="AB14" i="5" s="1"/>
  <c r="M13" i="5" s="1"/>
  <c r="T13" i="5"/>
  <c r="T14" i="5" s="1"/>
  <c r="E13" i="5" s="1"/>
  <c r="U13" i="5"/>
  <c r="U14" i="5" s="1"/>
  <c r="F13" i="5" s="1"/>
  <c r="O37" i="5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3" i="5" l="1"/>
  <c r="AD13" i="5"/>
  <c r="O18" i="5"/>
  <c r="O54" i="5" s="1"/>
  <c r="C54" i="5"/>
  <c r="D21" i="7"/>
  <c r="I16" i="7" l="1"/>
  <c r="I21" i="7" s="1"/>
  <c r="I37" i="7"/>
  <c r="I42" i="7" s="1"/>
  <c r="I26" i="7"/>
  <c r="I31" i="7" s="1"/>
  <c r="M31" i="7" s="1"/>
  <c r="C60" i="7" l="1"/>
  <c r="M42" i="7"/>
</calcChain>
</file>

<file path=xl/sharedStrings.xml><?xml version="1.0" encoding="utf-8"?>
<sst xmlns="http://schemas.openxmlformats.org/spreadsheetml/2006/main" count="1798" uniqueCount="566">
  <si>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</si>
  <si>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</si>
  <si>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</si>
  <si>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</si>
  <si>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</si>
  <si>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</si>
  <si>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</si>
  <si>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</si>
  <si>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</si>
  <si>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</si>
  <si>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</si>
  <si>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</si>
  <si>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</si>
  <si>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</si>
  <si>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</si>
  <si>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</si>
  <si>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</si>
  <si>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</si>
  <si>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</si>
  <si>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</si>
  <si>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</si>
  <si>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</si>
  <si>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</si>
  <si>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</si>
  <si>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</si>
  <si>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</si>
  <si>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</si>
  <si>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</si>
  <si>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</si>
  <si>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</si>
  <si>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</si>
  <si>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</si>
  <si>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</si>
  <si>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</si>
  <si>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</si>
  <si>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</si>
  <si>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</si>
  <si>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</si>
  <si>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</si>
  <si>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</si>
  <si>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</si>
  <si>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</si>
  <si>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</si>
  <si>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</si>
  <si>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</si>
  <si>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</si>
  <si>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</si>
  <si>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</si>
  <si>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</si>
  <si>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</si>
  <si>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</si>
  <si>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</si>
  <si>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</si>
  <si>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</si>
  <si>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</si>
  <si>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</si>
  <si>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</si>
  <si>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</si>
  <si>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</si>
  <si>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</si>
  <si>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</si>
  <si>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</si>
  <si>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</si>
  <si>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</si>
  <si>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</si>
  <si>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</si>
  <si>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</si>
  <si>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</si>
  <si>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</si>
  <si>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</si>
  <si>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</si>
  <si>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</si>
  <si>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</si>
  <si>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</si>
  <si>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</si>
  <si>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</si>
  <si>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</si>
  <si>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</si>
  <si>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</si>
  <si>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</si>
  <si>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</si>
  <si>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</si>
  <si>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</si>
  <si>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</si>
  <si>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</si>
  <si>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</si>
  <si>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</si>
  <si>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</si>
  <si>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</si>
  <si>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</si>
  <si>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</si>
  <si>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</si>
  <si>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</si>
  <si>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</si>
  <si>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</si>
  <si>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</si>
  <si>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</si>
  <si>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</si>
  <si>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</si>
  <si>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</si>
  <si>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</si>
  <si>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</si>
  <si>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</si>
  <si>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</si>
  <si>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</si>
  <si>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</si>
  <si>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</si>
  <si>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</si>
  <si>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</si>
  <si>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</si>
  <si>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</si>
  <si>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</si>
  <si>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</si>
  <si>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</si>
  <si>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</si>
  <si>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</si>
  <si>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</si>
  <si>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</si>
  <si>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</si>
  <si>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</si>
  <si>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</si>
  <si>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</si>
  <si>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</si>
  <si>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</si>
  <si>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</si>
  <si>
    <t>Programa de Arrendaiento IMSS Arrendatario 2027</t>
  </si>
  <si>
    <t>Nuevos Arrendamientos No Considerados</t>
  </si>
  <si>
    <t>No.</t>
  </si>
  <si>
    <t>Organo de Operación Administrativa Desconcentrada</t>
  </si>
  <si>
    <t>Dirección del inmueble arrendado</t>
  </si>
  <si>
    <t>Servicio</t>
  </si>
  <si>
    <t>Monto de renta mensual actual sin IVA</t>
  </si>
  <si>
    <t>Monto anual con IVA</t>
  </si>
  <si>
    <t>Figura 
Anteproyecto 2027</t>
  </si>
  <si>
    <t>Importe 2027</t>
  </si>
  <si>
    <t>Calle Monte del Apalaches, Manzana 19, Lote 9, Fraccionamiento Rincón del Bosque, Tapachula Chiapas.</t>
  </si>
  <si>
    <t>Casa Habitación para Titular de OOAD</t>
  </si>
  <si>
    <t>Nuevo</t>
  </si>
  <si>
    <t>Por definir</t>
  </si>
  <si>
    <t>Oficinas Administrativas</t>
  </si>
  <si>
    <t>Por Definir</t>
  </si>
  <si>
    <t>Almacén Delegacional</t>
  </si>
  <si>
    <t>Oficinas alternas a la Jefatura de Servicios de Desarrollo Personal</t>
  </si>
  <si>
    <t xml:space="preserve">Bodega de bienes embargados </t>
  </si>
  <si>
    <t>Calle Martínez de Navarrete Ote, No. 7, Fraccionamiento la Luneta, C.P. 59680, Zamora</t>
  </si>
  <si>
    <t xml:space="preserve">Av. Francisco I Madero Pte. No. 541, col. Centro C.P. 58000, Morelia, Michoacán </t>
  </si>
  <si>
    <t>Centro de Seguridad Social Morelia</t>
  </si>
  <si>
    <t>Tres Marías, Morelia Michoacán</t>
  </si>
  <si>
    <t>Casa-Habitación TOOAD</t>
  </si>
  <si>
    <t>por definir</t>
  </si>
  <si>
    <t>Bodega de Bienes Embargados</t>
  </si>
  <si>
    <t>UMF 38</t>
  </si>
  <si>
    <t>UMF 41</t>
  </si>
  <si>
    <t>Archivo de Concentración</t>
  </si>
  <si>
    <t>Bodega de Resguardo</t>
  </si>
  <si>
    <t>CECEM Centro de Extensión de Conocimientos en Esquema Modificado</t>
  </si>
  <si>
    <t>Archivo de Pensiones</t>
  </si>
  <si>
    <t>Centro de Seguridad Social</t>
  </si>
  <si>
    <t>Coordinación de Abastecimiento y Equipamiento (CAE)</t>
  </si>
  <si>
    <t>Reynosa en busqueda</t>
  </si>
  <si>
    <t xml:space="preserve">Depto de prestaciones Economicas y subsidios </t>
  </si>
  <si>
    <t xml:space="preserve">Nueva Ciudad Guerrero </t>
  </si>
  <si>
    <t xml:space="preserve">Unidad de Medicina Familiar </t>
  </si>
  <si>
    <t>Calle Independencia No. 10 Zona Centro, Concepción del Oro, C.P. 98200</t>
  </si>
  <si>
    <t xml:space="preserve">Tienda IMSS-SNTSS </t>
  </si>
  <si>
    <t>TOTAL</t>
  </si>
  <si>
    <t>Sustituciones No Consideradas</t>
  </si>
  <si>
    <t>Calle Ecuador No. 205, Planta Baja, Colonia Las Americas, C.P. 20230, Aguascalientes</t>
  </si>
  <si>
    <t>Oficinas Administrativas de la Subdelegación Metropolitana Sur</t>
  </si>
  <si>
    <t>Sustitución</t>
  </si>
  <si>
    <t>Calle Mangana No. 201, Fraccionamiento Vista Alegre, C.P. 20290, Aguascalientes, Aguascalientes.</t>
  </si>
  <si>
    <t>Segunda Calle Oriente y Séptima Avenida Sur No. 12, Colonia Centro, C.P. 30700, Tapachula, Chiapas</t>
  </si>
  <si>
    <t>Tienda No. 12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</si>
  <si>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</si>
  <si>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</si>
  <si>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Calle General Rosalio Hernández Nº. 21 y Ferrocarriles Nacionales de México, C.P. 31150, Chihuahua, Chihuahua</t>
  </si>
  <si>
    <t>Almacén Delegacional (Bienes No Terapéuticos)</t>
  </si>
  <si>
    <t>Calle Privada Santa Rosa  Nºs. 21 y 23, C.P. 31150, Chihuahua, Chihuahua</t>
  </si>
  <si>
    <t>Almacén Delegacional  (Bienes Terapéuticos) y Coordinación de Abastecimiento</t>
  </si>
  <si>
    <t>Calle Sierra Mohinora Nº. 6011, Fraccionamiento La Cuesta, C.P. 32650, Ciudad Juárez, Chihuahua</t>
  </si>
  <si>
    <t>Calle Privada Santa Rosa  Nº 19, Colonia Centro, C.P. 31150, Chihuahua, Chihuahua</t>
  </si>
  <si>
    <t>Almacén Delegacional (Bienes de Laboratorio y Lácteos )</t>
  </si>
  <si>
    <t>Ignacio Allende No. 4 Colonia Centro, C.P. 40930, Atoyac de Álvarez, Guerrero</t>
  </si>
  <si>
    <t>Unidad de Medicina Familiar Nº. 11</t>
  </si>
  <si>
    <t>Cerrada De Frambuesa N.° 2, Piso 2, Fraccionamiento La Huerta, Colonia Centro, C.P. 42300, Pachuca, Hidalgo</t>
  </si>
  <si>
    <t>Oficinas Administrativas EMS</t>
  </si>
  <si>
    <t>Calle Hidalgo N°. 45, Colonia Centro, C.P. 45350, Arenal, Jalisco</t>
  </si>
  <si>
    <t>Unidad de Medicina Familiar N°. 12</t>
  </si>
  <si>
    <t>Calle Hidalgo N°. 73,  Colonia Centro, C.P. 46560, San Juanito de Escobedo, Jalisco</t>
  </si>
  <si>
    <t>Unidad de Atención Primaria a la Salud N°. 137</t>
  </si>
  <si>
    <t>Calle Ramón Corona N°.  363, Colonia Centro, C.P. 49400, Tizapan El Alto, Jalisco</t>
  </si>
  <si>
    <t>Unidad de Atención Primaria a la Salud N°. 155</t>
  </si>
  <si>
    <t>Calle Moctezuma N°.  655, Colonia La Florida, C.P. 47800, Ocotlán, Jalisco</t>
  </si>
  <si>
    <t>Oficinas Administrativas Subdelegacionales</t>
  </si>
  <si>
    <t>Calle Reforma No. 905, Colonia Centro, C.P. 68000, Oaxaca, Oaxaca</t>
  </si>
  <si>
    <t>Oficinas Administrativas Delegacionales (Jefatura Prestaciones Médicas y Coordinación Medica Delegacional)</t>
  </si>
  <si>
    <t xml:space="preserve">Privada de Araucaria No. 110 B, Fraccionamiento El Chopo, C.P.68040, Oaxaca, Oaxaca </t>
  </si>
  <si>
    <t>Casa Delegado</t>
  </si>
  <si>
    <t xml:space="preserve">Calle Daniel Soto No. 115, Colonia Lázaro Cardenas, C.P. 68320, San Juan Bautista Tuxtepec, Oaxaca </t>
  </si>
  <si>
    <t>Avenida Manuel Ávila Camacho Nº. 1102 esquina con Calle 11 Sur, Colonia Centro, C.P. 74200, Atlixco, Puebla</t>
  </si>
  <si>
    <t>Unidad de Medicina Familiar Nº. 34</t>
  </si>
  <si>
    <t xml:space="preserve">Calle Gran Avenida México 86 No. 2602, Colonia Morelos, C.P. 72080, Puebla, Puebla </t>
  </si>
  <si>
    <t>Tienda</t>
  </si>
  <si>
    <t>Calle Artículo 27 Constitucional  Nº. 9, Colonia Casa Blanca, C.P. 76030, Querétaro, Querétaro</t>
  </si>
  <si>
    <t>Bodega de Bienes Embargados y Archivo de Concentración</t>
  </si>
  <si>
    <t>Calle Blas Valenzuela Nº.20, esquina  Avenida Ignacio Zaragoza,  Colonia Centro, C.P. 81000, Guasave, Sinaloa</t>
  </si>
  <si>
    <t>Oficinas Administrativas Subdelegacionales y Tienda</t>
  </si>
  <si>
    <t>Calle 14 de Abril y Alberto Gutiérrez Nº. 270, Colonia Balderrama, C.P. 83180, Hermosillo, Sonora</t>
  </si>
  <si>
    <t>Unidad de Medicina Familiar Nº. 2</t>
  </si>
  <si>
    <t>Calle Zaragoza y Libertas S/N, Colonia Centro, C.P. 83960, Pitiquito, Sonora</t>
  </si>
  <si>
    <t>Unidad de Medicina Familiar Nº. 22</t>
  </si>
  <si>
    <t>Calle Tabasco 851 y 855 Sur, Colonia Centro, C.P. 85000, Ciudad Obregón, Sonora</t>
  </si>
  <si>
    <t>Unidad de Medicina Familiar N° 67</t>
  </si>
  <si>
    <t>Carretera Internacional Km. 6.5 Nº. 13, Parque Industrial de Nogales, C.P. 84200, Nogales, Sonora</t>
  </si>
  <si>
    <t>Centro de Seguridad Social y Bodega de Bienes Embargados</t>
  </si>
  <si>
    <t>Carretera Internacional Km. 6.5 Nº. 271 3a, Parque Industrial de Nogales, C.P. 84200, Nogales, Sonora</t>
  </si>
  <si>
    <t>Carretera al Varadero Km. 2.5, Fraccionamiento Las Playitas, C.P. 85400, Guaymas, Sonora</t>
  </si>
  <si>
    <t>Mariano Jiménez No. 746 entre Guelatao y 5 de Mayo, Colonia Centro, C.P. 85820, Navojoa, Sonora</t>
  </si>
  <si>
    <t>Calle Talleres, Lote 17, Mz. XI, Nº. 2147, Parque Industrial, C.P. 85000, Cajeme Ciudad Obregón, Sonora</t>
  </si>
  <si>
    <t>Almacén de Bienes de Grupos Diversos</t>
  </si>
  <si>
    <t>Calle Pablo A. Gutiérrez S/N, Zona Centro, C.P. 89110, Cuauhtémoc Ver, Tamaulipas</t>
  </si>
  <si>
    <t>Unidad de Medicina Familiar Nº. 37</t>
  </si>
  <si>
    <t>Avenida Juárez No. 75-B San Esteban Tizatlán, Colonia Centro, C.P. 90062, Tlaxcala, Tlaxcala</t>
  </si>
  <si>
    <t>Calle Libertad  Nº. 47, Colonia Centro, C.P. 91300, Banderilla, Veracruz Norte</t>
  </si>
  <si>
    <t>Unidad de Medicina Familiar Nº. 19 (Ampliación)</t>
  </si>
  <si>
    <t>Avenida Melchor Ocampo esquina Aldama, Zona Centro, C.P. 93600, Martínez de la Torre, Veracruz Norte</t>
  </si>
  <si>
    <t>Boulevard Adolfo Ruíz Cortínez esquina Sinaloa S/N, Colonia México, C.P. 93310, Poza Rica, Veracruz Norte</t>
  </si>
  <si>
    <t xml:space="preserve">Avenida José María La Fragua No. 2100 esquina Dr. Alfredo Iglesias y Avenida Delfino Valenzuela, Fraccionamiento Reforma, C.P. 91919, Veracruz Norte </t>
  </si>
  <si>
    <t>Melchor Ocampo N°. 4-302 Colonia Centro, C.P. 92800, Tuxpan, Veracruz Norte</t>
  </si>
  <si>
    <t>Oficinas Administrativas auxiliares Subdelegacionales</t>
  </si>
  <si>
    <t>Renovaciones con Incrementos No Consideradas</t>
  </si>
  <si>
    <t>Calle Ecuador No. 205, Planta Alta, Colonia Las Americas, C.P. 20230, Aguascalientes</t>
  </si>
  <si>
    <t>Centro de Capacitación</t>
  </si>
  <si>
    <t>Renovación con incremento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</si>
  <si>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</si>
  <si>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</si>
  <si>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</si>
  <si>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</si>
  <si>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</si>
  <si>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</si>
  <si>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</si>
  <si>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Calle Presidente Cárdenas No. 197 Oriente, Zona Centro, C.P. 25000, Saltillo, Coahuila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</si>
  <si>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</si>
  <si>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</si>
  <si>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</si>
  <si>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</si>
  <si>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Avenida de los Maestros No. 324, Colonia Huertas del Sol, C.P. 28050, Colima, Colima</t>
  </si>
  <si>
    <t>Calle Lic. Gustavo Díaz Ordaz No. 120, Colonia El Moralete, C.P. 28060, Colima, Colima</t>
  </si>
  <si>
    <t>Calle León Felipe No. 346, Colonia Real Vista Hermosa II, C.P. 28018, Colima, Colima.</t>
  </si>
  <si>
    <t>Avenida de los Deportistas No. 1144, Colonia El Tecolote, C.P. 28090, Colima, Colima.</t>
  </si>
  <si>
    <t>Sub-almacén</t>
  </si>
  <si>
    <t>5a. Avenida Oriente S/N Colonia Los Manguitos, antes Calzada a La Ciudad Deportiva S/N, "Panchón Contreras", C.P. 29010, Tuxtla Gutiérrez, Chiapas</t>
  </si>
  <si>
    <t>Unidad Deportiva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</si>
  <si>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</si>
  <si>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</si>
  <si>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</si>
  <si>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</si>
  <si>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</si>
  <si>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2a. Calle Sur Poniente esquina Calle Privada No. 188, Barrio de las Flores, C.P. 30019, Comitán de Domínguez, Chiapas.</t>
  </si>
  <si>
    <t>Avenida Central Norte No. 125, Colonia Centro, C.P. 30700, Tapachula, Chiapas.</t>
  </si>
  <si>
    <t>Avenida Central Poniente No. 150, Colonia Juan Sabines Gutíerrez, C.P. 29770, Bochil, Chiapas.</t>
  </si>
  <si>
    <t>Calle Vicente Guerrero No. 6, Colonia Centro, C.P. 29520, Pichucalco, Chiapas.</t>
  </si>
  <si>
    <t>Calle Benito Juárez No. 97, Colonia Centro, C.P. 31150, San Francisco del Oro, Chihuahua</t>
  </si>
  <si>
    <t>Unidad de Medicina Familiar No. 9</t>
  </si>
  <si>
    <t>Calle Fernando Montes de Oca, Lote 6, Manzana 8, Barrio Profortarah, Localidad de Creel, Municipio Bocoyna, Chihuahua</t>
  </si>
  <si>
    <t>Unidad de Medicina Familiar No. 32</t>
  </si>
  <si>
    <t>Avenida Álvaro Obregón S/N Colonia Centro, Municipio de Ascención, C.P. 31820, Rodrigo de Quevedo, Chihuahua</t>
  </si>
  <si>
    <t>Unidad de Medicina Familiar No. 45</t>
  </si>
  <si>
    <t>Avenida 14 Poniente No. 700, Colonia Sector Poniente, C.P. 33000, Ciudad Delicias, Chihuahua</t>
  </si>
  <si>
    <t>Unidad de Medicina Familiar No. 57</t>
  </si>
  <si>
    <t>Av. Henry Dunat No.4508,Zona Pronaf C.P. 32315, Ciudad Juarez, Chihuahua</t>
  </si>
  <si>
    <t>Oficinas Administrativas Subdelegacionales Juárez II</t>
  </si>
  <si>
    <t>Avenida Tecnológico No. 343, Colonia Barrio Lerdo, C.P. 31520, Ciudad Cuauhtémoc, Chihuahua</t>
  </si>
  <si>
    <t>Calle Pedro de Lille No. 3, Colonia Centro, C.P. 33890, Hidalgo del Parral, Chihuahua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</si>
  <si>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</si>
  <si>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</si>
  <si>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</si>
  <si>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Calle 53 A N°. 5 Colonia Arquitectos, C.P. 31350, Chihuahua, Chihuahua</t>
  </si>
  <si>
    <t>Calle Río Pánuco N° 224, Colonia Cuauhtémoc, C.P. 06500, Alcaldía Cuauhtémoc, Nivel Central.</t>
  </si>
  <si>
    <t>Oficinas Administrativas Nivel Central</t>
  </si>
  <si>
    <t>Calle Hamburgo N° 18, Colonia Juárez, C.P. 06600, Alcaldía Cuauhtémoc, Nivel Central.</t>
  </si>
  <si>
    <t>Avenida Revolución No.1586, Colonia San Ángel, C.P. 01000, Alcaldía Álvaro Obregón, Nivel Central.</t>
  </si>
  <si>
    <t>Calle Hamburgo N° 64, Colonia Juárez, C.P. 06600, Alcaldía Cuauhtémoc, Ciudad de México, Nivel Central.</t>
  </si>
  <si>
    <t>Havre No. 7 Colonia Juárez, C.P. 06600, Alcaldía Cuauhtémoc, Ciudad de México, Nivel Central.</t>
  </si>
  <si>
    <t>Unidad del Programa IMSS- Bienestar</t>
  </si>
  <si>
    <t>Calle Morelos N°. 106, Colonia  Refugio, C.P. 34800, Villa Unión, Durango</t>
  </si>
  <si>
    <t>Unidad de Medicina Familiar N°. 4</t>
  </si>
  <si>
    <t>Calle Morelos N°. 416 Oriente, Colonia Centro, C.P. 35800, Cuencame, Durango</t>
  </si>
  <si>
    <t>Unidad de Medicina Familiar N°. 14</t>
  </si>
  <si>
    <t>Avenida Allende No. 31, Colonia Centro, C.P. 35700, Nazas, Durango</t>
  </si>
  <si>
    <t>Unidad de Medicina Familiar No. 48</t>
  </si>
  <si>
    <t>Carretera al Mezquital, No. 219, Fraccionamiento Real del Mezquital, C.P. 34199, Durango,Durango</t>
  </si>
  <si>
    <t>Unidad de Medicina Familiar N°.  49</t>
  </si>
  <si>
    <t>Calle Leandro Fernandez S/N. Colonia en Nombre de Dios, Nombre de Dios, C.P. 34840, Durango, Durango</t>
  </si>
  <si>
    <t>Unidad de Medicina Familiar N°.  52</t>
  </si>
  <si>
    <t>Avenida Miguel Hidalgo No. 110 Sur, Colonia Centro, C.P. 35000, Gómez Palacio, Durango</t>
  </si>
  <si>
    <t>Tienda N°. 115</t>
  </si>
  <si>
    <t>Calle Juárez N° 104 Sur, Planta Baja,  Mezzanine y Pisos 1°, 2° y 3º, Colonia Centro, C.P. 34000, Durango, Durango</t>
  </si>
  <si>
    <t>Oficinas Administrativas Delegacionales (Sede)</t>
  </si>
  <si>
    <t>Calle Juárez No. 77, Zona Centro, C.P. 35590, Santa María del Oro, Durango</t>
  </si>
  <si>
    <t>Unidad de Medicina Familiar N°.  47</t>
  </si>
  <si>
    <t xml:space="preserve">Calle Bruno Martínez No. 379 Norte, Colonia Victoria de Durango, C.P. 34000, Durango, Durango. </t>
  </si>
  <si>
    <t>Oficinas Administrativas Subdelegacionales y Centro de Capacitación y Calidad</t>
  </si>
  <si>
    <t>Libramiento Períferico No. 1675 Norte, Colonia Plácido Domingo, C.P. 35159, Ciudad Lerdo, Durango</t>
  </si>
  <si>
    <t>Bodega de Archivo de Concentración, Bienes Adjudicados y Bienes de Baja</t>
  </si>
  <si>
    <t>Calle Níspero No. 214, Fraccionamiento Campestre Jacarandas, C.P. 34106, Durango, Durango</t>
  </si>
  <si>
    <t>Bodega de Bienes Embargados, Bienes Adjudicados, Bienes de Baja y Archivo de Concentración de la Subdelegación</t>
  </si>
  <si>
    <t>Boulevard Venustiano Carranza No. 205, Colonia San Miguel, C.P. 37235, León, Guanajuato</t>
  </si>
  <si>
    <t>Tienda No. 19</t>
  </si>
  <si>
    <t>Calle Lázaro Cárdenas del Río No. 100, Colonia Tres Guerras, C.P. 38080, Celaya, Guanajuato</t>
  </si>
  <si>
    <t>Calle Guanajuato No. 43, Colonia Santa Teresa, C.P. 36260,Guanajuato, Guanajuato</t>
  </si>
  <si>
    <t>Boulevard Adolfo López Mateos Poniente, No. 406, Zona Centro, C.P. 38000, Celaya, Guanajuato</t>
  </si>
  <si>
    <t>Consultorios Médicos. Extensión Unidad de la Medicina Familiar Nº. 49</t>
  </si>
  <si>
    <t>Calle Paseo de Guanajuato N° 110, Colonia Jardines de Celaya, Primera Sección, C.P. 38080, Celaya, Guanajuato</t>
  </si>
  <si>
    <t>Calle Aldama Nº. 321-B, Zona Centro, C.P. 36700, Salamanca, Guanajuato</t>
  </si>
  <si>
    <t>Calle Aztecas N°.  107, Colonia Parque Central, Zona Centro, C.P. 38000, Celaya, Guanajuato</t>
  </si>
  <si>
    <t>Tienda No. 21</t>
  </si>
  <si>
    <t>Calle Francisco Eduardo Tres Guerra N°. 735 (171), Zona Centro, C.P. 36500, Irapuato, Guanajuato</t>
  </si>
  <si>
    <t>Tienda No. 20 y Bodega de Bienes Embargados</t>
  </si>
  <si>
    <t>Calle Isaac Newton Nº. 112, Colonia El Peluchan, C.P. 37119, León, Guanajuato</t>
  </si>
  <si>
    <t>Sub Álmacen Delegacional</t>
  </si>
  <si>
    <t>Calle Río Conchos Nº. 434, Colonia San Miguel, C.P. 37390, León, Guanajuato</t>
  </si>
  <si>
    <t>Calle Vicente Suárez S/N, Colonia Petacalco, Municipio La Unión de Isidoro, Montes de Oca Suárez, C.P. 40811, Petacalco, Guerrero</t>
  </si>
  <si>
    <t>Unidad de Medicina Familiar Nº. 27</t>
  </si>
  <si>
    <t>Costado de Carretera a Ayutla Municipio Juan R. Escudero, C.P. 39840, Tierra Colorada, Guerrero</t>
  </si>
  <si>
    <t>Unidad de Medicina Familiar Nº. 7</t>
  </si>
  <si>
    <t>Calle Cuauhtémoc Nº. 11, Colonia Centro, C.P. 40400, Teloloapan, Guerrero</t>
  </si>
  <si>
    <t>Lote 11 Manzana 1, Súper Manzana XXVI, Colonia Centro, C.P. 40880, Zihuatanejo, Guerrero</t>
  </si>
  <si>
    <t>Guardería</t>
  </si>
  <si>
    <t>Calle Nebulosa No. 10, Colonia Puerta del Sol, C.P. 45380, Amatitan, Jalisco</t>
  </si>
  <si>
    <t>Unidad de Medicina Familiar N°. 11</t>
  </si>
  <si>
    <t>Calle Hidalgo No. 10, Colonia Centro, C.P. 49820,  Atenquique, Jalisco</t>
  </si>
  <si>
    <t>Unidad de Medicina Familiar N°. 17</t>
  </si>
  <si>
    <t xml:space="preserve">Avenida González Gallo S/N 9, Colonia Chapala Centro, C.P. 45900, Chapala, Jalisco </t>
  </si>
  <si>
    <t>Unidad de Medicina Familiar N°. 40</t>
  </si>
  <si>
    <t>Calle Ramón Corona N°. 55, Colonia Centro, C.P. 45700, Acatlán de Juárez</t>
  </si>
  <si>
    <t>Unidad de Medicina Familiar N°.  56</t>
  </si>
  <si>
    <t>Calle Mariano Bárcenas y Privada Veracruz, Sector Hidalgo, C.P. 44280, Guadalajara, Jalisco</t>
  </si>
  <si>
    <t>Unidad de Medicina Familiar N°. 79</t>
  </si>
  <si>
    <t>Calle Allende  N°. 97, Colonia Centro, C.P. 47300, Yahualica de González, Jalisco</t>
  </si>
  <si>
    <t>Unidad de Medicina Familiar N°.  94</t>
  </si>
  <si>
    <t>Calle Francisco I. Madero No. 295, Colonia Centro, C.P. 46900, Mascota, Jalisco</t>
  </si>
  <si>
    <t>Unidad de Medicina Familiar N°. 96</t>
  </si>
  <si>
    <t>Calle Negrete  N°. 129, Colonia Centro, C.P. 47900, Jamay, Jalisco</t>
  </si>
  <si>
    <t>Unidad de Medicina Familia N°. 100</t>
  </si>
  <si>
    <t>Avenida Jesús María No. 80, Colonia Centro, C.P. 47950, Jesús María, Jalisco</t>
  </si>
  <si>
    <t>Unidad de Atención Primaria a La Salud N°. 159</t>
  </si>
  <si>
    <t>Calle Emeterio Jiménez N°. 9, Colonia Centro, C.P. 46350, San Martín Bolaños, Jalisco</t>
  </si>
  <si>
    <t>Unidad de Atención Primaria a La Salud N°. 106</t>
  </si>
  <si>
    <t>Calle Guadalupe Victoria S/N, Colonia Centro, C.P. 47540, Ojuelos, Jalisco</t>
  </si>
  <si>
    <t>Unidad de Atención Primaria a La Salud N°. 130</t>
  </si>
  <si>
    <t>Calle Prolongación 5 de Mayo No. 9, Colonia El Tepeyac, C.P. 47574, Unión de San Antonio, Jalisco</t>
  </si>
  <si>
    <t>Unidad de Atención Primaria a la Salud N°. 133</t>
  </si>
  <si>
    <t>Calle Reforma No. 160, Colonia Centro, C.P. 47930, Degollado, Jalisco</t>
  </si>
  <si>
    <t>Unidad de Atención Primaria a la Salud N°. 165</t>
  </si>
  <si>
    <t>Calle San Felipe N°.  1066, Sector Hidalgo, C.P. 44200, Guadalajara, Jalisco</t>
  </si>
  <si>
    <t>Consultorios del Hospital General Regional N°. 45</t>
  </si>
  <si>
    <t>Avenida Juan Pablo II No. 55, Colonia El Capullo, C.P. 45150, Zapopan, Jalisco</t>
  </si>
  <si>
    <t>Centro Comunitario de Salud Mental</t>
  </si>
  <si>
    <t>Calzada Independencia N°. 580, Sector Libertad, Colonia La Perla, C.P. 44360, Guadalajara, Jalisco</t>
  </si>
  <si>
    <t>Calle Cristóbal Colon N°. 750, Colonia Centro, C.P. 49000, Ciudad Guzmán, Jalisco</t>
  </si>
  <si>
    <t>Avenida 20 de Noviembre Nº 330, Colonia Centro El Pitillal, C.P. 48290, Puerto Vallarta, Jalisco</t>
  </si>
  <si>
    <t>Calle Periférico Sur N°. 8000, Colonia Santa María Tequepexpan, C.P. 45601, Tlaquepaque, Guadalajara, Jalisco</t>
  </si>
  <si>
    <t>Calle Recursos Hidráulicos No. 2, Colonia La Loma, Municipio de Tlalnepantla de Baz, C.P. 54060, Estado de México Oriente.</t>
  </si>
  <si>
    <t>Calle Rayón S/N. Colonia Centro, Villa Guerrero, C.P. 51760, Estado de México Poniente</t>
  </si>
  <si>
    <t>Unidad de Medicina Familiar Nº. 232</t>
  </si>
  <si>
    <t>Calle San Pablo No. 117, Colonia San Antonio, Valle de Bravo, C.P. 51200, Estado de México Poniente</t>
  </si>
  <si>
    <t>Unidad de Medicina Familiar Nº. 233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</si>
  <si>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</si>
  <si>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</si>
  <si>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Avenida Miguel Hidalgo y Costilla Nº. 400 esquina José María Pino Suárez, Colonia 5 de Mayo, C.P. 50090, Toluca, Estado de México Poniente</t>
  </si>
  <si>
    <t>Calle Francisco  I. Madero Nº. 40, El Carmen Totoltepec, C.P. 50245, Metepec, Estado de México Poniente</t>
  </si>
  <si>
    <t>Avenida Lomas Verdes No. 414, Colonia Santiago Occipaco, C.P. 53230, Naucalpan de Juárez, Estado de México Poniente.</t>
  </si>
  <si>
    <t>Calle Hidalgo No. 800, Colonia La Providencia, C.P. 52177, Metepec, Estado de México Poniente</t>
  </si>
  <si>
    <t>Avenida Hidalgo No. 608, Colonia San Sebastian, C.P. , Toluca, Estado de México Poniente</t>
  </si>
  <si>
    <t>Calle Dr. Ramón Macias esquina con Calle Profesor Santos Campos Nº. 34, Colonia Santa Rosa, C.P. 60360, Los Reyes de Salgado, Michoacán</t>
  </si>
  <si>
    <t>Calle Dr. Alonso Martínez Nº. 660 Sur, Planta Baja y Piso 2, Fraccionamiento Jardinadas, C.P. 59626, Zamora, Michoacán</t>
  </si>
  <si>
    <t>Calle Dr. Emilio Garcia Norte Nº. 90, Colonia José María Morelos, C.P. 61518, Zitácuaro, Michoacán</t>
  </si>
  <si>
    <t>Calle Chiapas esquina Francisco Sarabia Nº. 93 Interior 113, Colonia Centro, C.P. 60500,  Uruapan, Michoacán</t>
  </si>
  <si>
    <t xml:space="preserve">Oficinas Administrativas Subdelegacionales </t>
  </si>
  <si>
    <t>Calle Pino Suárez Sur No. 44,Colonia Centro, C.P. 59600, Zamora, Michoacán</t>
  </si>
  <si>
    <t>Calle Reforma Nº. 1 Colonia Casasano, C.P. 62748, Cuautla, Morelos</t>
  </si>
  <si>
    <t>Unidad de Medicina Familiar Nº. 15</t>
  </si>
  <si>
    <t>Calle Paraíso Nº. 24, Colonia Barrio de San Miguel, C.P. 62520, Tepoztlán, Morelos</t>
  </si>
  <si>
    <t>Unidad de Medicina Familiar Nº. 19</t>
  </si>
  <si>
    <t>Calle Halcón N°. 7, Colonia Tecolote, C.P. 63135, Tepic, Nayarit</t>
  </si>
  <si>
    <t>Avenida Benito Juárez  N°. 2000,  Fraccionamiento La Hacienda, C.P. 67150, Guadalupe, Nuevo León</t>
  </si>
  <si>
    <t>Centro de Seguridad Social No. 3</t>
  </si>
  <si>
    <t>Carretera Ciudad Alemán-Oaxaca Km 176.5, Colonia Barrio Asunción, C.P. 68725, Ixtlán de Juárez, Oaxaca</t>
  </si>
  <si>
    <t>Unidad de Medicina Familiar Nº. 40</t>
  </si>
  <si>
    <t>Calle Pino Suárez Nº. 33, Colonia San José, C.P. 68200, San Pedro y San Pablo Villa Etla, Oaxaca</t>
  </si>
  <si>
    <t>Unidad de Medicina Familiar Nº. 57</t>
  </si>
  <si>
    <t>Avenida Hidalgo No. 1404, esquina González Ortega, Colonia Centro, C.P. 68000, Oaxaca, Oaxaca</t>
  </si>
  <si>
    <t>Guardería  Nº. 01</t>
  </si>
  <si>
    <t>Heroíca Escuela Naval Militar Nº. 703,Colonia Reforma, C.P. 68050, Oaxaca, Oaxaca</t>
  </si>
  <si>
    <t>Calle Violetas Nº. 1007, Colonia Reforma, C.P. 68050, Oaxaca, Oaxaca</t>
  </si>
  <si>
    <t>Calle Armenta y  López Nº. 821 Colonia Centro, C.P. 68000, Oaxaca, Oaxaca</t>
  </si>
  <si>
    <t>Calle Arista Nº. 185,Colonia La Piragua, CP. 68300, Tuxtepec, Oaxaca</t>
  </si>
  <si>
    <t>Tienda No. 110 IMSS-SNTSS</t>
  </si>
  <si>
    <t>Calle Hombres Ilustres Nº. 910, Colonia Centro, C.P. 70300, Matías Romero, Oaxaca</t>
  </si>
  <si>
    <t>Tienda No. 151 IMSS-SNTSS</t>
  </si>
  <si>
    <t>Avenida Morelos Nº. 21, Colonia Centro, C.P. 69800, Asunción Tlaxiaco, Oaxaca</t>
  </si>
  <si>
    <t>Tienda No. 52 IMSS-SNTSS</t>
  </si>
  <si>
    <t>Avenida Hidalgo Nº. 307, Colonia Centro, C.P. 71980, Puerto Escondido, Oaxaca</t>
  </si>
  <si>
    <t>Tienda No. 135 IMSS-SNTSS</t>
  </si>
  <si>
    <t>Prolongación de Avenida Universidad No. 801, Agencia Candiani, C.P. 68130, Oaxaca, Oaxaca.</t>
  </si>
  <si>
    <t>Bodega de Archivo de Concentración y Bienes de Baja.</t>
  </si>
  <si>
    <t xml:space="preserve">Calle Morelos No. 207, Colonia Centro, C.P. 70805, Miahuatlán de Porfirio Díaz, Oaxaca </t>
  </si>
  <si>
    <t>Oficinas Administrativas del Equipo Multidisciplinario Región III</t>
  </si>
  <si>
    <t>Calle Nardos Nº. 31, Colonia Bugambilias, C.P. 72580, Puebla, Puebla</t>
  </si>
  <si>
    <t>Unidad de Medicina Familiar Nº. 13</t>
  </si>
  <si>
    <t>Avenida Benito Juárez Nº. 28, Colonia Centro Plaza Puig Locales 6-13, 18-26, 28 y 29, C.P. 74400, Izucar de Matamoros, Puebla</t>
  </si>
  <si>
    <t>Calle 4 Norte No. 120, Colonia Ignacio Zaragoza, C.P. 75770, Tehuacán, Puebla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</si>
  <si>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</si>
  <si>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</si>
  <si>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>Calle  61 Nº. 476, entre Calle 66 Y 68, Colonia Centro, C.P. 77200, Felipe Carrillo Puerto, Quintana Roo</t>
  </si>
  <si>
    <t>Unidad de Medicina Familiar No. 6</t>
  </si>
  <si>
    <t>Avenida Calzada Veracruz No. 247, Colonia Adolfo López Mateos, C.P. 77010, Othon Puente Blanco, Chetumal, Quintana Roo</t>
  </si>
  <si>
    <t>Tienda IMSS-SNTSS</t>
  </si>
  <si>
    <t>Carretera Cancún - Puerto Morelos Km. 21, Manzana 01 Lote 1 - 11, Colonia Supermanzana 47, C.P. 77580, Benito Juárez, Quintana Roo.</t>
  </si>
  <si>
    <t>Sub-Almacén Zona Norte</t>
  </si>
  <si>
    <t>Calle Juan Barragan No. 25, Colonia Centro, C.P. 79300, Ciudad del Maíz, San Luis Potosí</t>
  </si>
  <si>
    <t>Unidad de Medicina Familiar Nº. 8</t>
  </si>
  <si>
    <t>Matamoros No. 300, Colonia Centro, C.P. 79610, Matehuala, San Luis Potosí</t>
  </si>
  <si>
    <t>Calle 5 de Mayo Nº. 107 Locales 23 y 25,Colonia Centro, C.P. 79610, Río Verde, San Luis Potosí</t>
  </si>
  <si>
    <t>Calle Benito Juárez y Avenida  Rosales, Colonia Centro, C.P. 81910, Sinaloa de Leyva, Sinaloa</t>
  </si>
  <si>
    <t>Consultorio Medico</t>
  </si>
  <si>
    <t>Calle de la Amistad Nos.1168, 1170, 1172 y 1174, Colonia Centro, C.P. 82000, Mazatlán, Sinaloa</t>
  </si>
  <si>
    <t>Consultorio Médico</t>
  </si>
  <si>
    <t>Avenida Rafael Buelna No. 760 D, Colonia Lomas de Mazatlán, C.P. 82110, Mazatlán, Sinaloa</t>
  </si>
  <si>
    <t>Calle Rio Ameca Nº. 1533, Fraccionamiento Los Pinos, C.P. 80128, Culiacán, Sinaloa</t>
  </si>
  <si>
    <t>Carretera Los Mochis Topolobampo Km. 12, Predio Bachomobampo Sindicatura Topolobampo, C.P. 81377, Ahome, Los Mochis,  Sinaloa</t>
  </si>
  <si>
    <t xml:space="preserve">Bodega de Bienes Embargados 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</si>
  <si>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</si>
  <si>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</si>
  <si>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</si>
  <si>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</si>
  <si>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Calle Ruperto L. Paliza N°. 168 Norte, Colonia Centro, C.P. 80000, Culiacán, Sinaloa</t>
  </si>
  <si>
    <t>Terreno (Salida de Emergencia Guardería)</t>
  </si>
  <si>
    <t>Carretera Culiacán-Mazatlán (tramo Culiacán-El Dorado) No. 4625 Poniente, Interior 9 y 10 Sur, Colonia Centro de Agronegocios "Parque Industrial Agroindustrias", C.P. 80300, El Diez, Culiacán, Sinaloa.</t>
  </si>
  <si>
    <t>Sub-Almacén Delegacional</t>
  </si>
  <si>
    <t xml:space="preserve">Carretera Huatabampo Adyacente a la Calle Principal, Colonia Centro, C.P. 82252, Yavaros, Sonora </t>
  </si>
  <si>
    <t>Unidad de Medicina Familiar Nº 26</t>
  </si>
  <si>
    <t>Calle 10 S/N entre Avenida 19 y 20, Colonia Centro, C.P. 84200, Agua Prieta, Sonora</t>
  </si>
  <si>
    <t>Calle Jalisco No. 202 Norte, esquina con Allende, Colonia Centro, C.P. 85000, Ciudad Obregón, Sonora</t>
  </si>
  <si>
    <t>Oficinas Administrativas Subdelegacionales y Bodega de Bienes Embargados</t>
  </si>
  <si>
    <t>Avenida Aquiles Serdán Nº. 75, Locales 8, 9, 11 y 13, Colonia Centro, C.P. 85400, Guaymas, Sonora</t>
  </si>
  <si>
    <t>Avenida José María Morelos y Pavón entre Mariano Escobedo y Ramón Corona S/N, Colonia Constitución, C.P. 85820, Navojoa, Sonora</t>
  </si>
  <si>
    <t>Calle Segunda y Avenida 19 Nº. 1899, Colonia Centro, C.P. 84200, Agua Prieta, Sonora</t>
  </si>
  <si>
    <t>Calle 5 de Febrero Nº. 805 esquina con Avenida Allende, Colonia Centro, C.P. 85000, Ciudad Obregón, Sonora</t>
  </si>
  <si>
    <t>Calle Salamanca entre Cedros y Cartonerano 101, Colonia Amapolas, C.P.  83020, Hermosillo, Sonora</t>
  </si>
  <si>
    <t>Calle Azaleas No. 102 Lote 10 Manzana 4, Fraccionamiento Real del Ángel, Colonia Sabina, C.P. 86153, Villahermosa, Tabasco</t>
  </si>
  <si>
    <t>Calle Mina S/N, Zona Centro, C.P. 87555, Estación Ramírez, Tamaulipas</t>
  </si>
  <si>
    <t>Unidad de Medicina Familiar Nº. 12</t>
  </si>
  <si>
    <t>Calle Eulalio González Nº. 1004, Colonia Centro, C.P. 88390, Ciudad Mier, Tamaulipas</t>
  </si>
  <si>
    <t>Avenida Mil Cumbres Nº. 350, Planta Baja y Alta, Colonia Mil Cumbres, C.P. 88740, Reynosa, Tamaulipas</t>
  </si>
  <si>
    <t>Consultorios Médicos</t>
  </si>
  <si>
    <t>Avenida Álvaro Obregón  Nº. 238 Planta Baja y Pisos 1º y 2º, Colonia Jardín, C.P. 87330, Matamoros, Tamaulipas</t>
  </si>
  <si>
    <t>Tercera Avenida esquina Avenida Cuauhtémoc N° 204, Colonia Americana, C.P. 89190, Tampico, Tamaulipas</t>
  </si>
  <si>
    <t>Tienda No. 47 IMSS-SNTSS</t>
  </si>
  <si>
    <t xml:space="preserve">Calle Mariano Matamoros Nº. 626, Fraccionamiento Los Pinos, C.P. 91870, Veracruz, Veracruz Norte </t>
  </si>
  <si>
    <t>Tienda No. 55 IMSS-SNTSS</t>
  </si>
  <si>
    <t>Avenida Unión No. 21, Colonia Santa Lucia Dos, C.P. 91637, La Estanzuela, Emiliano Zapata, Veracruz, Veracruz Norte.</t>
  </si>
  <si>
    <t>Avenida Constitución No. 7, Colonia Progreso, C.P. 92700, Chicontepec, Veracruz, Veracruz Norte.</t>
  </si>
  <si>
    <t>Coordinación Médica Región I</t>
  </si>
  <si>
    <t>Calle Balderas esquina Úrsulo Galván No. 45, Planta Baja, Colonia Centro, C.P. 91000, Xalpa, Veracruz, Veracruz Norte.</t>
  </si>
  <si>
    <t>Oficinas Administrativas de la Coordinación Delegacional</t>
  </si>
  <si>
    <t>Calle Ogarrio Nº. 315, Colonia Cuatro Caminos, C.P. 96660, Agua Dulce, Veracruz Sur</t>
  </si>
  <si>
    <t>Unidad de Medicina Familiar Nº. 53</t>
  </si>
  <si>
    <t>Avenida Independencia Nº.901, Colonia Libertad Congreso Allende, C.P. 96380, Coatzacoalcos, Veracruz Sur</t>
  </si>
  <si>
    <t>Unidad de Medicina Familiar Nº. 65</t>
  </si>
  <si>
    <t>Calle Independencia No. 1409, Colonia Luis Echeverria, C.P. 95110, Tierra Blanca, Veracruz Sur</t>
  </si>
  <si>
    <t>Calle Chepinque No. 108-A, Colonia Lomas de la Soledad, C.P. 98040, Zacatecas, Zacatecas</t>
  </si>
  <si>
    <t>Calle Hidalgo N°. 31, Zona Centro, C.P. 96420, Rio Grande, Zacatecas</t>
  </si>
  <si>
    <t>Calle Constitución N°. 102, Colonia Lomas de la Soledad, C.P 98040, Zacatecas, Zacatecas</t>
  </si>
  <si>
    <t xml:space="preserve">Tienda </t>
  </si>
  <si>
    <t>Carretera Panamericana Km. 117+500 S/N, Fraccionamiento San Isidro, C.P. 98613, Guadalupe, Zacatecas</t>
  </si>
  <si>
    <t>Almacén de Bienes en Dación de Pago</t>
  </si>
  <si>
    <t>Calle Montes Apalaches No. 26, Fraccionamiento La Cima, C.P. 98610, Guadalupe, Zacatecas</t>
  </si>
  <si>
    <t>Calle Carretones Nº. 10 y San Pablo Nº. 31, Colonia Merced, C.P. 06090, México, D.F. Norte</t>
  </si>
  <si>
    <t xml:space="preserve">Centro de Seguridad Social 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</si>
  <si>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</si>
  <si>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</si>
  <si>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Sub-Almacen</t>
  </si>
  <si>
    <t>Carretera a Acayuca No. 287, Colonia Pequeña Propiedad, C.P. 42191, Zapotlán de Juárez, Hidalgo.</t>
  </si>
  <si>
    <t xml:space="preserve">Archivo de Concentración y Bodega de Bienes Adjudicados y Embargados </t>
  </si>
  <si>
    <t>Calle Dante N° 14 Colonia Anzures C.P. 11590 Alcaldía Miguel Hidalgo,  Ciudad de México, Nivel Central.</t>
  </si>
  <si>
    <t>Calle Nardo s/n Colonia Cementos. C.P 64520, Municipio Monterrey, Nuevo Leon.</t>
  </si>
  <si>
    <t>Bodega de Apoyo al Almacen Delegacional</t>
  </si>
  <si>
    <t>Oficinas Administrativas (Departamento de Construcción y Planeación Inmobiliaria)</t>
  </si>
  <si>
    <t>Fresnillo, Zacatecas.</t>
  </si>
  <si>
    <t>Nuevos Arrendamientos Considerados</t>
  </si>
  <si>
    <t>Sustituciones Consideradas</t>
  </si>
  <si>
    <t>Boulevard a Zacatecas No. 701, Fraccionamiento Las Hadas, C.P. 20140, Aguascalientes</t>
  </si>
  <si>
    <t>Oficinas Administrativas de la Subdelegación Metropolitana Norte</t>
  </si>
  <si>
    <t>Calle 5 de Mayo No. 33, Colonia Centro, C.P. 28100, Tecomán, Colima</t>
  </si>
  <si>
    <t>José María Pino Suárez No. 202, Col. Santa Clara, C.P. 50090, Toluca, Estado de México Poniente</t>
  </si>
  <si>
    <t>Oficinas Administrativas Delegacionales (Jefatura de Servicios Jurídicos)</t>
  </si>
  <si>
    <t>Calle Niño Obrero N°. 319, Colonia Ciudad Industrial, C.P. 63173, Tepic, Nayarit</t>
  </si>
  <si>
    <t>Calle Murguía Nº. 509 esquina Libres, Colonia Centro, C.P. 68000, Oaxaca, Oaxaca</t>
  </si>
  <si>
    <t>Tienda No. 33 IMSS-SNTSS</t>
  </si>
  <si>
    <t>Calle Avenida 7 Poniente 114-B, Colonia Centro, C.P. 72760, San Pedro Cholula, Puebla</t>
  </si>
  <si>
    <t>Avenida Benito Juárez No. 441, esquina Marciano González, colonia David G. Gutiérrez, C.P. 77013 Municipio de Othón P. Blanco, Chetumal, Quintana Roo</t>
  </si>
  <si>
    <t>Calle Escuela Poste Nº. 9, Colonia Luis Donaldo Colosio, C.P. 80700, Cósala, Sinaloa</t>
  </si>
  <si>
    <t>Unidad de Medicina Familiar No. 50</t>
  </si>
  <si>
    <t>Boulevard Francisco I. Madero Oriente No. 526, Colonia Centro, C.P. 80200, Culiacán, Sinaloa</t>
  </si>
  <si>
    <t>Oficinas Administrativas Subdelegacionales.</t>
  </si>
  <si>
    <t>Calle Santiago No. 3310, Manzana 4, Lote 8, Fracionamiento Las Villas, Finca Santo Domingo, C.P. 87029, Ciudad Victoria, Tamaulipas</t>
  </si>
  <si>
    <t>Calle 6 Nº. 1710, Colonia Xicoténcatl, C.P. 90062, Tlaxcala, Tlaxcala</t>
  </si>
  <si>
    <t>Oficinas Administrativas Delegacionales (Departamento de Construcción y Planeación Inmobiliaria)</t>
  </si>
  <si>
    <t>Reducción</t>
  </si>
  <si>
    <t xml:space="preserve">Boulevard Belisario Domínguez No. 2510, C.P. 29030, Tuxtla Gutiérrez, Chiapas </t>
  </si>
  <si>
    <t>Oficinas Administrativas Auxiliares de la Jefatura de Servicios Administrativos</t>
  </si>
  <si>
    <t>Avenida Norte No. 106, Zona Industrial Desarrollo Industrial en Condominio San Ignacio Park, C.P. 36276, Silao, Guanajuato.</t>
  </si>
  <si>
    <t>- Se encuentra en integración.
- No se ha solicitado el DJR.</t>
  </si>
  <si>
    <t>- Se encuentra en integración.
- Ya se cuenta con DJR y con el DDPP.</t>
  </si>
  <si>
    <t>-Se cuenta con propuesta.</t>
  </si>
  <si>
    <t>- Se encuentra en integración.</t>
  </si>
  <si>
    <t>Estatus</t>
  </si>
  <si>
    <t xml:space="preserve">-Se cuenta con propuesta.
</t>
  </si>
  <si>
    <t>-Se cuenta con propuesta.
-Se solicitó DJR.</t>
  </si>
  <si>
    <t>Área</t>
  </si>
  <si>
    <t>Importe requerido</t>
  </si>
  <si>
    <t>Meses a Pagar</t>
  </si>
  <si>
    <t>Disponibilidad</t>
  </si>
  <si>
    <t>Presupuesto 
Autorizado 2027</t>
  </si>
  <si>
    <t>Calle Cozumel N° 43, Colonia Roma Norte, C.P. 06700, Alcaldía Cuauhtémoc, Nivel Central.</t>
  </si>
  <si>
    <t>Renovación con Incremento</t>
  </si>
  <si>
    <t>Se ha solicitado el DJR.</t>
  </si>
  <si>
    <t>Meses a pagar</t>
  </si>
  <si>
    <t>-Se cuenta con propuesta.
- Se solicito DJR.</t>
  </si>
  <si>
    <t>Costo del Programa al cierre 2026</t>
  </si>
  <si>
    <t>Figuras alcanzadas al
21/09/2026</t>
  </si>
  <si>
    <t>Notas:</t>
  </si>
  <si>
    <t>1_/</t>
  </si>
  <si>
    <t>3_/</t>
  </si>
  <si>
    <t>4_/</t>
  </si>
  <si>
    <t>1_/ Se refiere al Costo del Programa al Cierre del Programa 2026 e Inicio 2027</t>
  </si>
  <si>
    <t>2_/</t>
  </si>
  <si>
    <t>2_/ Arrendamiento de Cozumel 43, diferencial del incremento del 5.0.%</t>
  </si>
  <si>
    <t xml:space="preserve">3_/ Sustituciones incluidas en el Programa 2027 y costo estimado del incremento. </t>
  </si>
  <si>
    <t>4_/ Nuevos Arrendamientos y su Costo.</t>
  </si>
  <si>
    <t>5_/</t>
  </si>
  <si>
    <t>5_/ Cancelaciones previstas para el 2027, el presupuesto hasta su aplicación está considerado en Costo del Programa 2027.</t>
  </si>
  <si>
    <t>6_/</t>
  </si>
  <si>
    <t>6_/ Número de Arrendamiento para 2027 = Número de Arrendamiento al inicio de 2027 + Nuevos Arrendamientos</t>
  </si>
  <si>
    <r>
      <rPr>
        <b/>
        <sz val="11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El monto de reducción para Nivel Central de 30.0 mdp, no comunicado formalmente.</t>
    </r>
  </si>
  <si>
    <t>Km. 178 de la Carretera Central, Colonia Centro, C.P. 67865, San Rafael Galeana, Nuevo León</t>
  </si>
  <si>
    <t>Unidad de Medicina Familiar N°. 52</t>
  </si>
  <si>
    <t>SE INCLUYE 2027</t>
  </si>
  <si>
    <t>SE CONSIDERA PARA 2027</t>
  </si>
  <si>
    <t>Todos</t>
  </si>
  <si>
    <t>SE CAMBIA A RENOVACIÓN CON INCREMENTO</t>
  </si>
  <si>
    <t>Importe 2027
10%</t>
  </si>
  <si>
    <t>Importe 2027
5%</t>
  </si>
  <si>
    <t>Escenario 1</t>
  </si>
  <si>
    <t>Escenario 2</t>
  </si>
  <si>
    <t>Escenario 3</t>
  </si>
  <si>
    <t>Economías</t>
  </si>
  <si>
    <t>Diferencia 10% vs 5%</t>
  </si>
  <si>
    <t>Requerido 10%</t>
  </si>
  <si>
    <t>Requerido 5%</t>
  </si>
  <si>
    <t>Recurso por aplicar</t>
  </si>
  <si>
    <t>Importe 2027
5%
(9 meses)</t>
  </si>
  <si>
    <t>12 meses</t>
  </si>
  <si>
    <t>9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</si>
</sst>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  <numFmt numFmtId="169" formatCode="&quot;$&quot;#,##0.00"/>
    <numFmt numFmtId="170" formatCode="00"/>
  </numFmts>
  <fonts count="2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name val="Arial"/>
      <family val="2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281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  <xf numFmtId="44" fontId="1" fillId="0" borderId="0" xfId="6" applyFont="1"/>
    <xf numFmtId="0" fontId="17" fillId="5" borderId="1" xfId="5" applyFont="1" applyFill="1" applyBorder="1" applyAlignment="1">
      <alignment horizontal="center" vertical="center" wrapText="1"/>
    </xf>
    <xf numFmtId="0" fontId="16" fillId="0" borderId="1" xfId="5" applyBorder="1" applyAlignment="1">
      <alignment horizontal="center" vertical="center"/>
    </xf>
    <xf numFmtId="0" fontId="16" fillId="0" borderId="1" xfId="5" applyBorder="1" applyAlignment="1">
      <alignment horizontal="center" vertical="center" wrapText="1"/>
    </xf>
    <xf numFmtId="169" fontId="16" fillId="0" borderId="27" xfId="6" applyNumberFormat="1" applyFont="1" applyFill="1" applyBorder="1" applyAlignment="1" applyProtection="1">
      <alignment horizontal="center" vertical="center" wrapText="1"/>
      <protection locked="0"/>
    </xf>
    <xf numFmtId="169" fontId="16" fillId="0" borderId="1" xfId="5" applyNumberForma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/>
    </xf>
    <xf numFmtId="0" fontId="16" fillId="0" borderId="1" xfId="5" applyBorder="1" applyAlignment="1">
      <alignment vertical="center" wrapText="1"/>
    </xf>
    <xf numFmtId="0" fontId="16" fillId="0" borderId="1" xfId="5" applyBorder="1" applyAlignment="1">
      <alignment horizontal="left" vertical="center" wrapText="1"/>
    </xf>
    <xf numFmtId="4" fontId="16" fillId="0" borderId="1" xfId="5" applyNumberFormat="1" applyBorder="1" applyAlignment="1">
      <alignment horizontal="center" vertical="center" wrapText="1"/>
    </xf>
    <xf numFmtId="0" fontId="16" fillId="0" borderId="20" xfId="5" applyBorder="1" applyAlignment="1">
      <alignment vertical="center" wrapText="1"/>
    </xf>
    <xf numFmtId="0" fontId="12" fillId="0" borderId="1" xfId="5" applyFont="1" applyBorder="1" applyAlignment="1">
      <alignment horizontal="left" vertical="center" wrapText="1"/>
    </xf>
    <xf numFmtId="9" fontId="16" fillId="0" borderId="27" xfId="7" applyFont="1" applyFill="1" applyBorder="1" applyAlignment="1" applyProtection="1">
      <alignment horizontal="center" vertical="center" wrapText="1"/>
      <protection locked="0"/>
    </xf>
    <xf numFmtId="0" fontId="16" fillId="0" borderId="20" xfId="5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27" xfId="5" applyNumberFormat="1" applyBorder="1" applyAlignment="1" applyProtection="1">
      <alignment horizontal="center" vertical="center" wrapText="1"/>
      <protection locked="0"/>
    </xf>
    <xf numFmtId="0" fontId="16" fillId="0" borderId="27" xfId="5" applyBorder="1" applyAlignment="1">
      <alignment horizontal="center" vertical="center" wrapText="1"/>
    </xf>
    <xf numFmtId="1" fontId="16" fillId="0" borderId="20" xfId="8" applyNumberFormat="1" applyFont="1" applyBorder="1" applyAlignment="1">
      <alignment horizontal="left" vertical="center" wrapText="1"/>
    </xf>
    <xf numFmtId="1" fontId="19" fillId="0" borderId="27" xfId="8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 wrapText="1"/>
    </xf>
    <xf numFmtId="169" fontId="12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" applyFont="1" applyBorder="1" applyAlignment="1">
      <alignment vertical="center" wrapText="1"/>
    </xf>
    <xf numFmtId="0" fontId="16" fillId="0" borderId="27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27" xfId="5" applyFont="1" applyBorder="1" applyAlignment="1">
      <alignment horizontal="center" vertical="center"/>
    </xf>
    <xf numFmtId="0" fontId="21" fillId="0" borderId="1" xfId="5" applyFont="1" applyBorder="1" applyAlignment="1">
      <alignment vertical="center" wrapText="1"/>
    </xf>
    <xf numFmtId="0" fontId="21" fillId="0" borderId="1" xfId="5" applyFont="1" applyBorder="1" applyAlignment="1">
      <alignment horizontal="left" vertical="center" wrapText="1"/>
    </xf>
    <xf numFmtId="169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5" applyNumberFormat="1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20" xfId="5" applyFont="1" applyBorder="1" applyAlignment="1">
      <alignment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20" xfId="5" applyFont="1" applyBorder="1" applyAlignment="1">
      <alignment vertical="center" wrapText="1"/>
    </xf>
    <xf numFmtId="0" fontId="21" fillId="0" borderId="20" xfId="5" applyFont="1" applyBorder="1" applyAlignment="1">
      <alignment horizontal="left" vertical="center" wrapText="1"/>
    </xf>
    <xf numFmtId="0" fontId="21" fillId="0" borderId="0" xfId="5" applyFont="1" applyAlignment="1">
      <alignment vertical="center" wrapText="1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21" fillId="0" borderId="27" xfId="5" applyFont="1" applyBorder="1" applyAlignment="1">
      <alignment horizontal="center" vertical="center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/>
    <xf numFmtId="0" fontId="4" fillId="0" borderId="0" xfId="2" applyFont="1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left"/>
    </xf>
    <xf numFmtId="44" fontId="2" fillId="0" borderId="1" xfId="2" applyNumberFormat="1" applyFont="1" applyBorder="1"/>
    <xf numFmtId="44" fontId="2" fillId="0" borderId="1" xfId="3" applyFont="1" applyBorder="1"/>
    <xf numFmtId="169" fontId="0" fillId="0" borderId="0" xfId="0" applyNumberFormat="1"/>
    <xf numFmtId="0" fontId="0" fillId="0" borderId="1" xfId="0" applyBorder="1"/>
    <xf numFmtId="44" fontId="1" fillId="0" borderId="0" xfId="2" applyNumberFormat="1" applyFont="1"/>
    <xf numFmtId="0" fontId="2" fillId="3" borderId="0" xfId="2" applyFont="1" applyFill="1"/>
    <xf numFmtId="44" fontId="2" fillId="3" borderId="0" xfId="2" applyNumberFormat="1" applyFont="1" applyFill="1"/>
    <xf numFmtId="0" fontId="0" fillId="0" borderId="1" xfId="0" quotePrefix="1" applyBorder="1" applyAlignment="1">
      <alignment vertical="center" wrapText="1"/>
    </xf>
    <xf numFmtId="44" fontId="0" fillId="0" borderId="0" xfId="0" applyNumberFormat="1"/>
    <xf numFmtId="0" fontId="0" fillId="0" borderId="1" xfId="0" quotePrefix="1" applyBorder="1" applyAlignment="1">
      <alignment vertical="center"/>
    </xf>
    <xf numFmtId="0" fontId="20" fillId="0" borderId="1" xfId="5" applyFont="1" applyBorder="1" applyAlignment="1">
      <alignment vertical="center" wrapText="1"/>
    </xf>
    <xf numFmtId="167" fontId="1" fillId="0" borderId="20" xfId="4" applyNumberFormat="1" applyFont="1" applyFill="1" applyBorder="1" applyAlignment="1">
      <alignment horizontal="center"/>
    </xf>
    <xf numFmtId="167" fontId="1" fillId="0" borderId="20" xfId="4" applyNumberFormat="1" applyFont="1" applyBorder="1" applyAlignment="1">
      <alignment horizontal="center"/>
    </xf>
    <xf numFmtId="44" fontId="1" fillId="0" borderId="22" xfId="3" applyFont="1" applyFill="1" applyBorder="1"/>
    <xf numFmtId="44" fontId="1" fillId="0" borderId="20" xfId="3" applyFont="1" applyFill="1" applyBorder="1"/>
    <xf numFmtId="44" fontId="1" fillId="0" borderId="20" xfId="3" applyFont="1" applyBorder="1"/>
    <xf numFmtId="167" fontId="23" fillId="0" borderId="22" xfId="4" applyNumberFormat="1" applyFont="1" applyFill="1" applyBorder="1" applyAlignment="1">
      <alignment horizontal="center"/>
    </xf>
    <xf numFmtId="0" fontId="2" fillId="0" borderId="0" xfId="2" applyFont="1"/>
    <xf numFmtId="167" fontId="2" fillId="0" borderId="20" xfId="4" applyNumberFormat="1" applyFont="1" applyFill="1" applyBorder="1" applyAlignment="1">
      <alignment horizontal="center"/>
    </xf>
    <xf numFmtId="44" fontId="0" fillId="0" borderId="0" xfId="1" applyFont="1"/>
    <xf numFmtId="0" fontId="16" fillId="2" borderId="1" xfId="5" applyFill="1" applyBorder="1" applyAlignment="1">
      <alignment horizontal="center" vertical="center"/>
    </xf>
    <xf numFmtId="0" fontId="21" fillId="2" borderId="1" xfId="5" applyFont="1" applyFill="1" applyBorder="1" applyAlignment="1">
      <alignment horizontal="center" vertical="center" wrapText="1"/>
    </xf>
    <xf numFmtId="0" fontId="21" fillId="2" borderId="20" xfId="5" applyFont="1" applyFill="1" applyBorder="1" applyAlignment="1">
      <alignment vertical="center" wrapText="1"/>
    </xf>
    <xf numFmtId="0" fontId="21" fillId="2" borderId="1" xfId="5" applyFont="1" applyFill="1" applyBorder="1" applyAlignment="1">
      <alignment horizontal="left" vertical="center" wrapText="1"/>
    </xf>
    <xf numFmtId="169" fontId="21" fillId="2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2" borderId="1" xfId="5" applyNumberFormat="1" applyFont="1" applyFill="1" applyBorder="1" applyAlignment="1">
      <alignment horizontal="center" vertical="center" wrapText="1"/>
    </xf>
    <xf numFmtId="170" fontId="21" fillId="2" borderId="1" xfId="8" applyNumberFormat="1" applyFont="1" applyFill="1" applyBorder="1" applyAlignment="1" applyProtection="1">
      <alignment horizontal="left" vertical="center" wrapText="1"/>
      <protection locked="0"/>
    </xf>
    <xf numFmtId="1" fontId="21" fillId="2" borderId="27" xfId="8" applyNumberFormat="1" applyFont="1" applyFill="1" applyBorder="1" applyAlignment="1" applyProtection="1">
      <alignment horizontal="left" vertical="center" wrapText="1"/>
      <protection locked="0"/>
    </xf>
    <xf numFmtId="169" fontId="21" fillId="2" borderId="1" xfId="8" applyNumberFormat="1" applyFont="1" applyFill="1" applyBorder="1" applyAlignment="1" applyProtection="1">
      <alignment horizontal="center" vertical="center" wrapText="1"/>
      <protection locked="0"/>
    </xf>
    <xf numFmtId="4" fontId="21" fillId="2" borderId="20" xfId="6" applyNumberFormat="1" applyFont="1" applyFill="1" applyBorder="1" applyAlignment="1" applyProtection="1">
      <alignment horizontal="left" vertical="center" wrapText="1"/>
      <protection locked="0"/>
    </xf>
    <xf numFmtId="169" fontId="21" fillId="2" borderId="27" xfId="6" applyNumberFormat="1" applyFont="1" applyFill="1" applyBorder="1" applyAlignment="1" applyProtection="1">
      <alignment horizontal="right" vertical="center" wrapText="1"/>
      <protection locked="0"/>
    </xf>
    <xf numFmtId="0" fontId="21" fillId="2" borderId="1" xfId="5" applyFont="1" applyFill="1" applyBorder="1" applyAlignment="1">
      <alignment vertical="center" wrapText="1"/>
    </xf>
    <xf numFmtId="0" fontId="9" fillId="2" borderId="1" xfId="5" applyFont="1" applyFill="1" applyBorder="1" applyAlignment="1">
      <alignment horizontal="left" vertical="center" wrapText="1"/>
    </xf>
    <xf numFmtId="0" fontId="0" fillId="2" borderId="1" xfId="0" quotePrefix="1" applyFill="1" applyBorder="1" applyAlignment="1">
      <alignment vertical="center" wrapText="1"/>
    </xf>
    <xf numFmtId="169" fontId="21" fillId="2" borderId="1" xfId="8" applyNumberFormat="1" applyFont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wrapText="1"/>
    </xf>
    <xf numFmtId="9" fontId="21" fillId="2" borderId="27" xfId="7" applyFont="1" applyFill="1" applyBorder="1" applyAlignment="1" applyProtection="1">
      <alignment horizontal="center" vertical="center" wrapText="1"/>
      <protection locked="0"/>
    </xf>
    <xf numFmtId="0" fontId="9" fillId="2" borderId="27" xfId="5" applyFont="1" applyFill="1" applyBorder="1" applyAlignment="1">
      <alignment horizontal="center" vertical="center"/>
    </xf>
    <xf numFmtId="0" fontId="9" fillId="0" borderId="20" xfId="5" applyFont="1" applyBorder="1" applyAlignment="1">
      <alignment horizontal="left" vertical="center" wrapText="1"/>
    </xf>
    <xf numFmtId="0" fontId="16" fillId="6" borderId="1" xfId="5" applyFill="1" applyBorder="1" applyAlignment="1">
      <alignment horizontal="center" vertical="center" wrapText="1"/>
    </xf>
    <xf numFmtId="0" fontId="16" fillId="6" borderId="1" xfId="5" applyFill="1" applyBorder="1" applyAlignment="1">
      <alignment vertical="center" wrapText="1"/>
    </xf>
    <xf numFmtId="0" fontId="12" fillId="6" borderId="1" xfId="5" applyFont="1" applyFill="1" applyBorder="1" applyAlignment="1">
      <alignment horizontal="left" vertical="center" wrapText="1"/>
    </xf>
    <xf numFmtId="169" fontId="16" fillId="6" borderId="27" xfId="6" applyNumberFormat="1" applyFont="1" applyFill="1" applyBorder="1" applyAlignment="1" applyProtection="1">
      <alignment horizontal="center" vertical="center" wrapText="1"/>
      <protection locked="0"/>
    </xf>
    <xf numFmtId="4" fontId="16" fillId="6" borderId="1" xfId="5" applyNumberFormat="1" applyFill="1" applyBorder="1" applyAlignment="1">
      <alignment horizontal="center" vertical="center" wrapText="1"/>
    </xf>
    <xf numFmtId="0" fontId="21" fillId="2" borderId="26" xfId="5" applyFont="1" applyFill="1" applyBorder="1" applyAlignment="1">
      <alignment horizontal="left" vertical="center" wrapText="1"/>
    </xf>
    <xf numFmtId="0" fontId="0" fillId="2" borderId="1" xfId="0" quotePrefix="1" applyFill="1" applyBorder="1" applyAlignment="1">
      <alignment vertical="center"/>
    </xf>
    <xf numFmtId="1" fontId="22" fillId="2" borderId="27" xfId="8" applyNumberFormat="1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16" fillId="7" borderId="1" xfId="5" applyFill="1" applyBorder="1" applyAlignment="1">
      <alignment horizontal="center" vertical="center"/>
    </xf>
    <xf numFmtId="0" fontId="21" fillId="7" borderId="1" xfId="5" applyFont="1" applyFill="1" applyBorder="1" applyAlignment="1">
      <alignment horizontal="center" vertical="center" wrapText="1"/>
    </xf>
    <xf numFmtId="0" fontId="21" fillId="7" borderId="20" xfId="5" applyFont="1" applyFill="1" applyBorder="1" applyAlignment="1">
      <alignment vertical="center" wrapText="1"/>
    </xf>
    <xf numFmtId="0" fontId="9" fillId="7" borderId="1" xfId="5" applyFont="1" applyFill="1" applyBorder="1" applyAlignment="1">
      <alignment horizontal="left" vertical="center" wrapText="1"/>
    </xf>
    <xf numFmtId="169" fontId="21" fillId="7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7" borderId="1" xfId="5" applyNumberFormat="1" applyFont="1" applyFill="1" applyBorder="1" applyAlignment="1">
      <alignment horizontal="center" vertical="center" wrapText="1"/>
    </xf>
    <xf numFmtId="169" fontId="21" fillId="2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" borderId="1" xfId="9" applyNumberFormat="1" applyFont="1" applyFill="1" applyBorder="1" applyAlignment="1" applyProtection="1">
      <alignment horizontal="center" vertical="center" wrapText="1"/>
      <protection locked="0"/>
    </xf>
    <xf numFmtId="169" fontId="21" fillId="2" borderId="28" xfId="6" applyNumberFormat="1" applyFont="1" applyFill="1" applyBorder="1" applyAlignment="1" applyProtection="1">
      <alignment horizontal="center" vertical="center" wrapText="1"/>
      <protection locked="0"/>
    </xf>
    <xf numFmtId="169" fontId="21" fillId="2" borderId="27" xfId="8" applyNumberFormat="1" applyFont="1" applyFill="1" applyBorder="1" applyAlignment="1">
      <alignment horizontal="center" vertical="center" wrapText="1"/>
    </xf>
    <xf numFmtId="0" fontId="16" fillId="2" borderId="25" xfId="5" applyFill="1" applyBorder="1" applyAlignment="1">
      <alignment horizontal="center" vertical="center"/>
    </xf>
    <xf numFmtId="0" fontId="25" fillId="0" borderId="0" xfId="0" applyFont="1"/>
    <xf numFmtId="169" fontId="0" fillId="0" borderId="0" xfId="0" applyNumberFormat="1" applyAlignment="1">
      <alignment wrapText="1"/>
    </xf>
    <xf numFmtId="0" fontId="4" fillId="0" borderId="0" xfId="2" applyFont="1" applyAlignment="1">
      <alignment horizontal="center"/>
    </xf>
    <xf numFmtId="44" fontId="2" fillId="0" borderId="0" xfId="3" applyFont="1" applyAlignment="1">
      <alignment horizontal="right"/>
    </xf>
    <xf numFmtId="169" fontId="21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17" fillId="8" borderId="1" xfId="5" applyFont="1" applyFill="1" applyBorder="1" applyAlignment="1">
      <alignment horizontal="center" vertical="center" wrapText="1"/>
    </xf>
    <xf numFmtId="3" fontId="21" fillId="8" borderId="27" xfId="5" applyNumberFormat="1" applyFont="1" applyFill="1" applyBorder="1" applyAlignment="1">
      <alignment horizontal="center" vertical="center" wrapText="1"/>
    </xf>
    <xf numFmtId="169" fontId="21" fillId="8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8" borderId="27" xfId="5" applyNumberFormat="1" applyFont="1" applyFill="1" applyBorder="1" applyAlignment="1">
      <alignment horizontal="center" vertical="center" wrapText="1"/>
    </xf>
    <xf numFmtId="0" fontId="0" fillId="8" borderId="0" xfId="0" applyFill="1"/>
    <xf numFmtId="169" fontId="0" fillId="8" borderId="0" xfId="0" applyNumberFormat="1" applyFill="1"/>
    <xf numFmtId="0" fontId="17" fillId="9" borderId="1" xfId="5" applyFont="1" applyFill="1" applyBorder="1" applyAlignment="1">
      <alignment horizontal="center" vertical="center" wrapText="1"/>
    </xf>
    <xf numFmtId="3" fontId="21" fillId="9" borderId="27" xfId="5" applyNumberFormat="1" applyFont="1" applyFill="1" applyBorder="1" applyAlignment="1">
      <alignment horizontal="center" vertical="center" wrapText="1"/>
    </xf>
    <xf numFmtId="169" fontId="21" fillId="9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9" borderId="27" xfId="5" applyNumberFormat="1" applyFont="1" applyFill="1" applyBorder="1" applyAlignment="1">
      <alignment horizontal="center" vertical="center" wrapText="1"/>
    </xf>
    <xf numFmtId="0" fontId="0" fillId="9" borderId="0" xfId="0" applyFill="1"/>
    <xf numFmtId="169" fontId="0" fillId="9" borderId="0" xfId="0" applyNumberFormat="1" applyFill="1"/>
    <xf numFmtId="0" fontId="17" fillId="10" borderId="1" xfId="5" applyFont="1" applyFill="1" applyBorder="1" applyAlignment="1">
      <alignment horizontal="center" vertical="center" wrapText="1"/>
    </xf>
    <xf numFmtId="3" fontId="21" fillId="10" borderId="27" xfId="5" applyNumberFormat="1" applyFont="1" applyFill="1" applyBorder="1" applyAlignment="1">
      <alignment horizontal="center" vertical="center" wrapText="1"/>
    </xf>
    <xf numFmtId="169" fontId="21" fillId="1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10" borderId="27" xfId="5" applyNumberFormat="1" applyFont="1" applyFill="1" applyBorder="1" applyAlignment="1">
      <alignment horizontal="center" vertical="center" wrapText="1"/>
    </xf>
    <xf numFmtId="0" fontId="0" fillId="10" borderId="0" xfId="0" applyFill="1"/>
    <xf numFmtId="169" fontId="0" fillId="10" borderId="0" xfId="0" applyNumberFormat="1" applyFill="1"/>
    <xf numFmtId="0" fontId="17" fillId="2" borderId="1" xfId="5" applyFont="1" applyFill="1" applyBorder="1" applyAlignment="1">
      <alignment horizontal="center" vertical="center" wrapText="1"/>
    </xf>
    <xf numFmtId="3" fontId="21" fillId="2" borderId="27" xfId="6" applyNumberFormat="1" applyFont="1" applyFill="1" applyBorder="1" applyAlignment="1" applyProtection="1">
      <alignment horizontal="center" vertical="center" wrapText="1"/>
      <protection locked="0"/>
    </xf>
    <xf numFmtId="3" fontId="21" fillId="9" borderId="27" xfId="6" applyNumberFormat="1" applyFont="1" applyFill="1" applyBorder="1" applyAlignment="1" applyProtection="1">
      <alignment horizontal="center" vertical="center" wrapText="1"/>
      <protection locked="0"/>
    </xf>
    <xf numFmtId="169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3" fontId="21" fillId="10" borderId="27" xfId="6" applyNumberFormat="1" applyFont="1" applyFill="1" applyBorder="1" applyAlignment="1" applyProtection="1">
      <alignment horizontal="center" vertical="center" wrapText="1"/>
      <protection locked="0"/>
    </xf>
    <xf numFmtId="169" fontId="21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4" fillId="2" borderId="20" xfId="4" applyNumberFormat="1" applyFont="1" applyFill="1" applyBorder="1"/>
    <xf numFmtId="167" fontId="24" fillId="2" borderId="22" xfId="4" applyNumberFormat="1" applyFont="1" applyFill="1" applyBorder="1"/>
    <xf numFmtId="44" fontId="14" fillId="2" borderId="1" xfId="3" applyFont="1" applyFill="1" applyBorder="1"/>
    <xf numFmtId="167" fontId="14" fillId="9" borderId="20" xfId="4" applyNumberFormat="1" applyFont="1" applyFill="1" applyBorder="1"/>
    <xf numFmtId="167" fontId="24" fillId="9" borderId="22" xfId="4" applyNumberFormat="1" applyFont="1" applyFill="1" applyBorder="1"/>
    <xf numFmtId="44" fontId="14" fillId="9" borderId="1" xfId="3" applyFont="1" applyFill="1" applyBorder="1"/>
    <xf numFmtId="0" fontId="14" fillId="2" borderId="1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/>
    </xf>
    <xf numFmtId="44" fontId="14" fillId="2" borderId="22" xfId="3" applyFont="1" applyFill="1" applyBorder="1"/>
    <xf numFmtId="44" fontId="14" fillId="2" borderId="20" xfId="3" applyFont="1" applyFill="1" applyBorder="1"/>
    <xf numFmtId="44" fontId="14" fillId="9" borderId="22" xfId="3" applyFont="1" applyFill="1" applyBorder="1"/>
    <xf numFmtId="44" fontId="14" fillId="9" borderId="20" xfId="3" applyFont="1" applyFill="1" applyBorder="1"/>
    <xf numFmtId="0" fontId="14" fillId="10" borderId="1" xfId="2" applyFont="1" applyFill="1" applyBorder="1" applyAlignment="1">
      <alignment horizontal="center" vertical="center" wrapText="1"/>
    </xf>
    <xf numFmtId="0" fontId="14" fillId="10" borderId="1" xfId="2" applyFont="1" applyFill="1" applyBorder="1" applyAlignment="1">
      <alignment horizontal="center" vertical="center"/>
    </xf>
    <xf numFmtId="167" fontId="14" fillId="10" borderId="20" xfId="4" applyNumberFormat="1" applyFont="1" applyFill="1" applyBorder="1"/>
    <xf numFmtId="167" fontId="24" fillId="10" borderId="22" xfId="4" applyNumberFormat="1" applyFont="1" applyFill="1" applyBorder="1"/>
    <xf numFmtId="44" fontId="14" fillId="10" borderId="20" xfId="3" applyFont="1" applyFill="1" applyBorder="1"/>
    <xf numFmtId="44" fontId="14" fillId="10" borderId="22" xfId="3" applyFont="1" applyFill="1" applyBorder="1"/>
    <xf numFmtId="167" fontId="14" fillId="10" borderId="1" xfId="4" applyNumberFormat="1" applyFont="1" applyFill="1" applyBorder="1"/>
    <xf numFmtId="44" fontId="14" fillId="10" borderId="1" xfId="3" applyFont="1" applyFill="1" applyBorder="1"/>
    <xf numFmtId="167" fontId="14" fillId="2" borderId="1" xfId="4" applyNumberFormat="1" applyFont="1" applyFill="1" applyBorder="1"/>
    <xf numFmtId="0" fontId="14" fillId="9" borderId="1" xfId="2" applyFont="1" applyFill="1" applyBorder="1" applyAlignment="1">
      <alignment horizontal="center" vertical="center" wrapText="1"/>
    </xf>
    <xf numFmtId="0" fontId="14" fillId="9" borderId="1" xfId="2" applyFont="1" applyFill="1" applyBorder="1" applyAlignment="1">
      <alignment horizontal="center" vertical="center"/>
    </xf>
    <xf numFmtId="167" fontId="14" fillId="9" borderId="1" xfId="4" applyNumberFormat="1" applyFont="1" applyFill="1" applyBorder="1"/>
    <xf numFmtId="0" fontId="26" fillId="4" borderId="29" xfId="0" applyFont="1" applyFill="1" applyBorder="1"/>
    <xf numFmtId="0" fontId="26" fillId="4" borderId="30" xfId="0" applyFont="1" applyFill="1" applyBorder="1"/>
    <xf numFmtId="169" fontId="26" fillId="4" borderId="30" xfId="0" applyNumberFormat="1" applyFont="1" applyFill="1" applyBorder="1"/>
    <xf numFmtId="169" fontId="26" fillId="4" borderId="31" xfId="0" applyNumberFormat="1" applyFont="1" applyFill="1" applyBorder="1"/>
    <xf numFmtId="0" fontId="14" fillId="9" borderId="1" xfId="2" applyFont="1" applyFill="1" applyBorder="1" applyAlignment="1">
      <alignment horizontal="left" indent="1"/>
    </xf>
    <xf numFmtId="0" fontId="14" fillId="10" borderId="1" xfId="2" applyFont="1" applyFill="1" applyBorder="1" applyAlignment="1">
      <alignment horizontal="left" indent="1"/>
    </xf>
    <xf numFmtId="1" fontId="21" fillId="2" borderId="1" xfId="8" applyNumberFormat="1" applyFont="1" applyFill="1" applyBorder="1" applyAlignment="1" applyProtection="1">
      <alignment horizontal="left" vertical="center" wrapText="1"/>
      <protection locked="0"/>
    </xf>
    <xf numFmtId="169" fontId="0" fillId="0" borderId="1" xfId="0" applyNumberFormat="1" applyBorder="1"/>
    <xf numFmtId="0" fontId="9" fillId="0" borderId="0" xfId="5" applyFont="1" applyAlignment="1">
      <alignment horizontal="left" vertical="center" wrapText="1"/>
    </xf>
    <xf numFmtId="4" fontId="21" fillId="0" borderId="0" xfId="5" applyNumberFormat="1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44" fontId="27" fillId="0" borderId="0" xfId="3" applyFont="1"/>
    <xf numFmtId="0" fontId="4" fillId="0" borderId="0" xfId="2" applyFont="1" applyAlignment="1">
      <alignment horizontal="center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2" applyFont="1" applyAlignment="1">
      <alignment horizontal="center"/>
    </xf>
    <xf numFmtId="0" fontId="14" fillId="4" borderId="26" xfId="2" applyFont="1" applyFill="1" applyBorder="1" applyAlignment="1">
      <alignment horizontal="center" vertical="center"/>
    </xf>
    <xf numFmtId="0" fontId="14" fillId="4" borderId="27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/>
    </xf>
    <xf numFmtId="0" fontId="14" fillId="2" borderId="22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 wrapText="1"/>
    </xf>
    <xf numFmtId="0" fontId="14" fillId="2" borderId="22" xfId="2" applyFont="1" applyFill="1" applyBorder="1" applyAlignment="1">
      <alignment horizontal="center" vertical="center" wrapText="1"/>
    </xf>
    <xf numFmtId="0" fontId="14" fillId="2" borderId="21" xfId="2" applyFont="1" applyFill="1" applyBorder="1" applyAlignment="1">
      <alignment horizontal="center" vertical="center"/>
    </xf>
    <xf numFmtId="0" fontId="14" fillId="9" borderId="20" xfId="2" applyFont="1" applyFill="1" applyBorder="1" applyAlignment="1">
      <alignment horizontal="center" vertical="center"/>
    </xf>
    <xf numFmtId="0" fontId="14" fillId="9" borderId="22" xfId="2" applyFont="1" applyFill="1" applyBorder="1" applyAlignment="1">
      <alignment horizontal="center" vertical="center"/>
    </xf>
    <xf numFmtId="0" fontId="14" fillId="9" borderId="20" xfId="2" applyFont="1" applyFill="1" applyBorder="1" applyAlignment="1">
      <alignment horizontal="center" vertical="center" wrapText="1"/>
    </xf>
    <xf numFmtId="0" fontId="14" fillId="9" borderId="22" xfId="2" applyFont="1" applyFill="1" applyBorder="1" applyAlignment="1">
      <alignment horizontal="center" vertical="center" wrapText="1"/>
    </xf>
    <xf numFmtId="0" fontId="14" fillId="10" borderId="20" xfId="2" applyFont="1" applyFill="1" applyBorder="1" applyAlignment="1">
      <alignment horizontal="center" vertical="center"/>
    </xf>
    <xf numFmtId="0" fontId="14" fillId="10" borderId="21" xfId="2" applyFont="1" applyFill="1" applyBorder="1" applyAlignment="1">
      <alignment horizontal="center" vertical="center"/>
    </xf>
    <xf numFmtId="0" fontId="14" fillId="10" borderId="22" xfId="2" applyFont="1" applyFill="1" applyBorder="1" applyAlignment="1">
      <alignment horizontal="center" vertical="center"/>
    </xf>
    <xf numFmtId="0" fontId="14" fillId="10" borderId="20" xfId="2" applyFont="1" applyFill="1" applyBorder="1" applyAlignment="1">
      <alignment horizontal="center" vertical="center" wrapText="1"/>
    </xf>
    <xf numFmtId="0" fontId="14" fillId="10" borderId="22" xfId="2" applyFont="1" applyFill="1" applyBorder="1" applyAlignment="1">
      <alignment horizontal="center" vertical="center" wrapText="1"/>
    </xf>
    <xf numFmtId="0" fontId="14" fillId="9" borderId="26" xfId="2" applyFont="1" applyFill="1" applyBorder="1" applyAlignment="1">
      <alignment horizontal="center" vertical="center"/>
    </xf>
    <xf numFmtId="0" fontId="14" fillId="9" borderId="27" xfId="2" applyFont="1" applyFill="1" applyBorder="1" applyAlignment="1">
      <alignment horizontal="center" vertical="center"/>
    </xf>
    <xf numFmtId="0" fontId="14" fillId="10" borderId="26" xfId="2" applyFont="1" applyFill="1" applyBorder="1" applyAlignment="1">
      <alignment horizontal="center" vertical="center"/>
    </xf>
    <xf numFmtId="0" fontId="14" fillId="10" borderId="27" xfId="2" applyFont="1" applyFill="1" applyBorder="1" applyAlignment="1">
      <alignment horizontal="center" vertical="center"/>
    </xf>
    <xf numFmtId="0" fontId="14" fillId="9" borderId="21" xfId="2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center"/>
    </xf>
    <xf numFmtId="0" fontId="26" fillId="2" borderId="22" xfId="0" applyFont="1" applyFill="1" applyBorder="1" applyAlignment="1">
      <alignment horizontal="center"/>
    </xf>
    <xf numFmtId="0" fontId="26" fillId="9" borderId="20" xfId="0" applyFont="1" applyFill="1" applyBorder="1" applyAlignment="1">
      <alignment horizontal="center"/>
    </xf>
    <xf numFmtId="0" fontId="26" fillId="9" borderId="22" xfId="0" applyFont="1" applyFill="1" applyBorder="1" applyAlignment="1">
      <alignment horizontal="center"/>
    </xf>
    <xf numFmtId="0" fontId="26" fillId="10" borderId="20" xfId="0" applyFont="1" applyFill="1" applyBorder="1" applyAlignment="1">
      <alignment horizontal="center"/>
    </xf>
    <xf numFmtId="0" fontId="26" fillId="10" borderId="22" xfId="0" applyFont="1" applyFill="1" applyBorder="1" applyAlignment="1">
      <alignment horizontal="center"/>
    </xf>
    <xf numFmtId="0" fontId="26" fillId="8" borderId="20" xfId="0" applyFont="1" applyFill="1" applyBorder="1" applyAlignment="1">
      <alignment horizontal="center"/>
    </xf>
    <xf numFmtId="0" fontId="26" fillId="8" borderId="2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4" fillId="4" borderId="25" xfId="2" applyFont="1" applyFill="1" applyBorder="1" applyAlignment="1">
      <alignment horizontal="center" vertical="center"/>
    </xf>
  </cellXfs>
  <cellStyles count="10">
    <cellStyle name="Millares" xfId="4" builtinId="3"/>
    <cellStyle name="Millares 2" xfId="9" xr:uid="{00000000-0005-0000-0000-000001000000}"/>
    <cellStyle name="Moneda" xfId="1" builtinId="4"/>
    <cellStyle name="Moneda 2" xfId="3" xr:uid="{00000000-0005-0000-0000-000003000000}"/>
    <cellStyle name="Moneda 2 2" xfId="6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_Proyeccion_2004_con_renta_2003" xfId="8" xr:uid="{00000000-0005-0000-0000-000008000000}"/>
    <cellStyle name="Porcentaje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662608</xdr:colOff>
      <xdr:row>0</xdr:row>
      <xdr:rowOff>162307</xdr:rowOff>
    </xdr:from>
    <xdr:to>
      <xdr:col>11</xdr:col>
      <xdr:colOff>1326460</xdr:colOff>
      <xdr:row>5</xdr:row>
      <xdr:rowOff>4401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30130" y="162307"/>
          <a:ext cx="663852" cy="75318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408746</xdr:colOff>
      <xdr:row>1</xdr:row>
      <xdr:rowOff>98413</xdr:rowOff>
    </xdr:from>
    <xdr:to>
      <xdr:col>1</xdr:col>
      <xdr:colOff>2203174</xdr:colOff>
      <xdr:row>4</xdr:row>
      <xdr:rowOff>111788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833" y="280630"/>
          <a:ext cx="1794428" cy="560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1354666</xdr:colOff>
      <xdr:row>2</xdr:row>
      <xdr:rowOff>91770</xdr:rowOff>
    </xdr:from>
    <xdr:to>
      <xdr:col>15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EBFB5EE-7ADF-4876-974A-4C92AE9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23333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DC39C0-37AE-427B-A701-9158EF5C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535210</xdr:colOff>
      <xdr:row>1</xdr:row>
      <xdr:rowOff>39271</xdr:rowOff>
    </xdr:from>
    <xdr:to>
      <xdr:col>14</xdr:col>
      <xdr:colOff>1231333</xdr:colOff>
      <xdr:row>5</xdr:row>
      <xdr:rowOff>8924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8A7075-4B62-423E-959D-2F4EF4BF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887275" y="225630"/>
          <a:ext cx="696123" cy="715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E807D8E-0AC2-4AC6-9F08-31883CF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751416</xdr:colOff>
      <xdr:row>1</xdr:row>
      <xdr:rowOff>38854</xdr:rowOff>
    </xdr:from>
    <xdr:to>
      <xdr:col>9</xdr:col>
      <xdr:colOff>738330</xdr:colOff>
      <xdr:row>6</xdr:row>
      <xdr:rowOff>42334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EED5AAA-0E98-466C-AD65-99D04DB7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99333" y="229354"/>
          <a:ext cx="907664" cy="955980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9C90AAAF-1F39-4602-A3DD-E5B9783A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11816</xdr:colOff>
      <xdr:row>2</xdr:row>
      <xdr:rowOff>69129</xdr:rowOff>
    </xdr:from>
    <xdr:to>
      <xdr:col>8</xdr:col>
      <xdr:colOff>876706</xdr:colOff>
      <xdr:row>6</xdr:row>
      <xdr:rowOff>95251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7CC0046-730F-436F-8977-79BC026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0791" y="450129"/>
          <a:ext cx="864890" cy="78812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194D593-B2E0-4C2D-9C67-FA5C428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30034</xdr:colOff>
      <xdr:row>2</xdr:row>
      <xdr:rowOff>64367</xdr:rowOff>
    </xdr:from>
    <xdr:to>
      <xdr:col>8</xdr:col>
      <xdr:colOff>849831</xdr:colOff>
      <xdr:row>6</xdr:row>
      <xdr:rowOff>161586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94A8379-BFAD-401F-AE65-EC798470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0235" y="438563"/>
          <a:ext cx="819797" cy="84561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A13913-B7AD-44A8-8DC5-DB68D45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978014</xdr:colOff>
      <xdr:row>2</xdr:row>
      <xdr:rowOff>55863</xdr:rowOff>
    </xdr:from>
    <xdr:to>
      <xdr:col>8</xdr:col>
      <xdr:colOff>756282</xdr:colOff>
      <xdr:row>7</xdr:row>
      <xdr:rowOff>93458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5AA2C84-903B-44CE-9685-390BA37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3103" y="430059"/>
          <a:ext cx="943380" cy="973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E4B8673-BEDB-4C74-B87D-720EFA6C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918482</xdr:colOff>
      <xdr:row>1</xdr:row>
      <xdr:rowOff>149412</xdr:rowOff>
    </xdr:from>
    <xdr:to>
      <xdr:col>8</xdr:col>
      <xdr:colOff>696750</xdr:colOff>
      <xdr:row>8</xdr:row>
      <xdr:rowOff>17009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8FEA18F-8074-437C-8AED-F48028C3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87768" y="336510"/>
          <a:ext cx="943379" cy="1177285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E6C3E265-C9B8-4C42-B71E-D553DC81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Documents%20and%20Settings\leopoldo.barrera\Configuraci&#243;n%20local\Archivos%20temporales%20de%20Internet\Content.Outlook\67YCNY0Q\Presupuesto%20Consolidado%20201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Users\leopoldo.barrera\ANTIGUOS\2010\1%20ORIGINAL_2010\Presupuesto%20Consolidado%202010%2017-12-0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Relationship Id="rId1" Type="http://schemas.openxmlformats.org/officeDocument/2006/relationships/externalLinkPath" Target="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/>
      <sheetData sheetId="1"/>
      <sheetData sheetId="2"/>
      <sheetData sheetId="3">
        <row r="10">
          <cell r="A10" t="str">
            <v>01</v>
          </cell>
          <cell r="B10" t="str">
            <v>Aguascalientes</v>
          </cell>
          <cell r="C10">
            <v>9582.1470000000008</v>
          </cell>
          <cell r="D10">
            <v>37039.373047700632</v>
          </cell>
          <cell r="E10">
            <v>27643.541318900003</v>
          </cell>
        </row>
        <row r="11">
          <cell r="A11" t="str">
            <v>02</v>
          </cell>
          <cell r="B11" t="str">
            <v>Baja California</v>
          </cell>
          <cell r="C11">
            <v>49437.678999999996</v>
          </cell>
          <cell r="D11">
            <v>128508.13898720908</v>
          </cell>
          <cell r="E11">
            <v>64832.101830999469</v>
          </cell>
        </row>
        <row r="12">
          <cell r="A12" t="str">
            <v>03</v>
          </cell>
          <cell r="B12" t="str">
            <v>Baja California Sur</v>
          </cell>
          <cell r="C12">
            <v>13705.865</v>
          </cell>
          <cell r="D12">
            <v>34544.437096945461</v>
          </cell>
          <cell r="E12">
            <v>54524.434262881819</v>
          </cell>
        </row>
        <row r="13">
          <cell r="A13" t="str">
            <v>04</v>
          </cell>
          <cell r="B13" t="str">
            <v>Campeche</v>
          </cell>
          <cell r="C13">
            <v>22180.267</v>
          </cell>
          <cell r="D13">
            <v>31141.001357936366</v>
          </cell>
          <cell r="E13">
            <v>18228.575890318181</v>
          </cell>
        </row>
        <row r="14">
          <cell r="A14" t="str">
            <v>05</v>
          </cell>
          <cell r="B14" t="str">
            <v>Coahuila</v>
          </cell>
          <cell r="C14">
            <v>46280.932999999997</v>
          </cell>
          <cell r="D14">
            <v>126896.71343605453</v>
          </cell>
          <cell r="E14">
            <v>68624.88762657273</v>
          </cell>
        </row>
        <row r="15">
          <cell r="A15" t="str">
            <v>06</v>
          </cell>
          <cell r="B15" t="str">
            <v>Colima</v>
          </cell>
          <cell r="C15">
            <v>14721.566999999999</v>
          </cell>
          <cell r="D15">
            <v>30629.038140645454</v>
          </cell>
          <cell r="E15">
            <v>22297.61429283582</v>
          </cell>
        </row>
        <row r="16">
          <cell r="A16" t="str">
            <v>07</v>
          </cell>
          <cell r="B16" t="str">
            <v>Chiapas</v>
          </cell>
          <cell r="C16">
            <v>25190.598000000002</v>
          </cell>
          <cell r="D16">
            <v>49727.052038063637</v>
          </cell>
          <cell r="E16">
            <v>70368.189644409096</v>
          </cell>
        </row>
        <row r="17">
          <cell r="A17" t="str">
            <v>08</v>
          </cell>
          <cell r="B17" t="str">
            <v>Chihuahua</v>
          </cell>
          <cell r="C17">
            <v>49113.745000000003</v>
          </cell>
          <cell r="D17">
            <v>144180.23691989866</v>
          </cell>
          <cell r="E17">
            <v>156993.3392390527</v>
          </cell>
        </row>
        <row r="18">
          <cell r="A18" t="str">
            <v>10</v>
          </cell>
          <cell r="B18" t="str">
            <v>Durango</v>
          </cell>
          <cell r="C18">
            <v>18733.616999999998</v>
          </cell>
          <cell r="D18">
            <v>52685.17771565455</v>
          </cell>
          <cell r="E18">
            <v>38822.758515863636</v>
          </cell>
        </row>
        <row r="19">
          <cell r="A19" t="str">
            <v>11</v>
          </cell>
          <cell r="B19" t="str">
            <v>Guanajuato</v>
          </cell>
          <cell r="C19">
            <v>22246.027999999998</v>
          </cell>
          <cell r="D19">
            <v>88750.904799700016</v>
          </cell>
          <cell r="E19">
            <v>35263.445727615181</v>
          </cell>
        </row>
        <row r="20">
          <cell r="A20" t="str">
            <v>12</v>
          </cell>
          <cell r="B20" t="str">
            <v>Guerrero</v>
          </cell>
          <cell r="C20">
            <v>38738.879999999997</v>
          </cell>
          <cell r="D20">
            <v>42621.992088945452</v>
          </cell>
          <cell r="E20">
            <v>36322.587746190911</v>
          </cell>
        </row>
        <row r="21">
          <cell r="A21" t="str">
            <v>13</v>
          </cell>
          <cell r="B21" t="str">
            <v>Hidalgo</v>
          </cell>
          <cell r="C21">
            <v>7054.62</v>
          </cell>
          <cell r="D21">
            <v>54181.197680881822</v>
          </cell>
          <cell r="E21">
            <v>34639.658876845453</v>
          </cell>
        </row>
        <row r="22">
          <cell r="A22" t="str">
            <v>14</v>
          </cell>
          <cell r="B22" t="str">
            <v>Jalisco</v>
          </cell>
          <cell r="C22">
            <v>66499.922000000006</v>
          </cell>
          <cell r="D22">
            <v>223319.32098875451</v>
          </cell>
          <cell r="E22">
            <v>129540.61252659091</v>
          </cell>
        </row>
        <row r="23">
          <cell r="A23" t="str">
            <v>15</v>
          </cell>
          <cell r="B23" t="str">
            <v>Estado de México Oriente</v>
          </cell>
          <cell r="C23">
            <v>33063.188000000002</v>
          </cell>
          <cell r="D23">
            <v>309903.8224118909</v>
          </cell>
          <cell r="E23">
            <v>24893.821399200002</v>
          </cell>
        </row>
        <row r="24">
          <cell r="A24" t="str">
            <v>16</v>
          </cell>
          <cell r="B24" t="str">
            <v>Estado de México Poniente</v>
          </cell>
          <cell r="C24">
            <v>18155.014999999999</v>
          </cell>
          <cell r="D24">
            <v>112849.31310261819</v>
          </cell>
          <cell r="E24">
            <v>24320.305995227274</v>
          </cell>
        </row>
        <row r="25">
          <cell r="A25" t="str">
            <v>17</v>
          </cell>
          <cell r="B25" t="str">
            <v>Michoacan</v>
          </cell>
          <cell r="C25">
            <v>19509.022000000001</v>
          </cell>
          <cell r="D25">
            <v>71538.27255462727</v>
          </cell>
          <cell r="E25">
            <v>79403.515840527281</v>
          </cell>
        </row>
        <row r="26">
          <cell r="A26" t="str">
            <v>18</v>
          </cell>
          <cell r="B26" t="str">
            <v>Morelos</v>
          </cell>
          <cell r="C26">
            <v>13937.476000000001</v>
          </cell>
          <cell r="D26">
            <v>51577.747345800002</v>
          </cell>
          <cell r="E26">
            <v>23171.886602407641</v>
          </cell>
        </row>
        <row r="27">
          <cell r="A27" t="str">
            <v>19</v>
          </cell>
          <cell r="B27" t="str">
            <v>Nayarit</v>
          </cell>
          <cell r="C27">
            <v>13208.645</v>
          </cell>
          <cell r="D27">
            <v>27598.510420236365</v>
          </cell>
          <cell r="E27">
            <v>25954.58324904546</v>
          </cell>
        </row>
        <row r="28">
          <cell r="A28" t="str">
            <v>20</v>
          </cell>
          <cell r="B28" t="str">
            <v>Nuevo León</v>
          </cell>
          <cell r="C28">
            <v>79315.584000000003</v>
          </cell>
          <cell r="D28">
            <v>152253.17638924546</v>
          </cell>
          <cell r="E28">
            <v>37814.371042381827</v>
          </cell>
        </row>
        <row r="29">
          <cell r="A29" t="str">
            <v>21</v>
          </cell>
          <cell r="B29" t="str">
            <v>Oaxaca</v>
          </cell>
          <cell r="C29">
            <v>16059.81</v>
          </cell>
          <cell r="D29">
            <v>32299.730339381822</v>
          </cell>
          <cell r="E29">
            <v>38764.46435963636</v>
          </cell>
        </row>
        <row r="30">
          <cell r="A30" t="str">
            <v>22</v>
          </cell>
          <cell r="B30" t="str">
            <v>Puebla</v>
          </cell>
          <cell r="C30">
            <v>16035.048000000001</v>
          </cell>
          <cell r="D30">
            <v>109941.68320873636</v>
          </cell>
          <cell r="E30">
            <v>37897.039360462462</v>
          </cell>
        </row>
        <row r="31">
          <cell r="A31" t="str">
            <v>23</v>
          </cell>
          <cell r="B31" t="str">
            <v>Queretaro</v>
          </cell>
          <cell r="C31">
            <v>10437.816000000001</v>
          </cell>
          <cell r="D31">
            <v>56209.36958720909</v>
          </cell>
          <cell r="E31">
            <v>26263.729767481818</v>
          </cell>
        </row>
        <row r="32">
          <cell r="A32" t="str">
            <v>24</v>
          </cell>
          <cell r="B32" t="str">
            <v>Quintana Roo</v>
          </cell>
          <cell r="C32">
            <v>27740.973000000002</v>
          </cell>
          <cell r="D32">
            <v>55130.462351900002</v>
          </cell>
          <cell r="E32">
            <v>35650.935547145462</v>
          </cell>
        </row>
        <row r="33">
          <cell r="A33" t="str">
            <v>25</v>
          </cell>
          <cell r="B33" t="str">
            <v>San Luis Potosí</v>
          </cell>
          <cell r="C33">
            <v>21007.215</v>
          </cell>
          <cell r="D33">
            <v>60619.787543545463</v>
          </cell>
          <cell r="E33">
            <v>54654.138299445462</v>
          </cell>
        </row>
        <row r="34">
          <cell r="A34" t="str">
            <v>26</v>
          </cell>
          <cell r="B34" t="str">
            <v>Sinaloa</v>
          </cell>
          <cell r="C34">
            <v>55139.529000000002</v>
          </cell>
          <cell r="D34">
            <v>92647.157282280561</v>
          </cell>
          <cell r="E34">
            <v>72698.377629781098</v>
          </cell>
        </row>
        <row r="35">
          <cell r="A35" t="str">
            <v>27</v>
          </cell>
          <cell r="B35" t="str">
            <v>Sonora</v>
          </cell>
          <cell r="C35">
            <v>65807.767999999996</v>
          </cell>
          <cell r="D35">
            <v>143006.86382922728</v>
          </cell>
          <cell r="E35">
            <v>94566.623170618186</v>
          </cell>
        </row>
        <row r="36">
          <cell r="A36" t="str">
            <v>28</v>
          </cell>
          <cell r="B36" t="str">
            <v>Tabasco</v>
          </cell>
          <cell r="C36">
            <v>20723.072</v>
          </cell>
          <cell r="D36">
            <v>34693.008203454548</v>
          </cell>
          <cell r="E36">
            <v>30531.811135209089</v>
          </cell>
        </row>
        <row r="37">
          <cell r="A37" t="str">
            <v>29</v>
          </cell>
          <cell r="B37" t="str">
            <v>Tamaulipas</v>
          </cell>
          <cell r="C37">
            <v>60678.163</v>
          </cell>
          <cell r="D37">
            <v>104205.7718306091</v>
          </cell>
          <cell r="E37">
            <v>64155.118190918191</v>
          </cell>
        </row>
        <row r="38">
          <cell r="A38" t="str">
            <v>30</v>
          </cell>
          <cell r="B38" t="str">
            <v>Tlaxcala</v>
          </cell>
          <cell r="C38">
            <v>4624.7359999999999</v>
          </cell>
          <cell r="D38">
            <v>24959.770082827275</v>
          </cell>
          <cell r="E38">
            <v>5648.5334602272742</v>
          </cell>
        </row>
        <row r="39">
          <cell r="A39" t="str">
            <v>31</v>
          </cell>
          <cell r="B39" t="str">
            <v>Veracruz Norte</v>
          </cell>
          <cell r="C39">
            <v>30568.141</v>
          </cell>
          <cell r="D39">
            <v>83749.074401909093</v>
          </cell>
          <cell r="E39">
            <v>47294.947057090911</v>
          </cell>
        </row>
        <row r="40">
          <cell r="A40" t="str">
            <v>32</v>
          </cell>
          <cell r="B40" t="str">
            <v>Veracruz Sur</v>
          </cell>
          <cell r="C40">
            <v>34040.404999999999</v>
          </cell>
          <cell r="D40">
            <v>70807.961054054555</v>
          </cell>
          <cell r="E40">
            <v>51168.467412872727</v>
          </cell>
        </row>
        <row r="41">
          <cell r="A41" t="str">
            <v>33</v>
          </cell>
          <cell r="B41" t="str">
            <v>Yucatán</v>
          </cell>
          <cell r="C41">
            <v>25519.03</v>
          </cell>
          <cell r="D41">
            <v>44811.13282974546</v>
          </cell>
          <cell r="E41">
            <v>60912.930370500006</v>
          </cell>
        </row>
        <row r="42">
          <cell r="A42" t="str">
            <v>34</v>
          </cell>
          <cell r="B42" t="str">
            <v>Zacatecas</v>
          </cell>
          <cell r="C42">
            <v>7413.3190000000004</v>
          </cell>
          <cell r="D42">
            <v>33848.242707736368</v>
          </cell>
          <cell r="E42">
            <v>38372.437234772726</v>
          </cell>
        </row>
        <row r="43">
          <cell r="A43" t="str">
            <v>35</v>
          </cell>
          <cell r="B43" t="str">
            <v>Noroeste</v>
          </cell>
          <cell r="C43">
            <v>52965.036999999997</v>
          </cell>
          <cell r="D43">
            <v>247725.75332640912</v>
          </cell>
          <cell r="E43">
            <v>22973.368585818182</v>
          </cell>
        </row>
        <row r="44">
          <cell r="A44" t="str">
            <v>37</v>
          </cell>
          <cell r="B44" t="str">
            <v>Suroeste</v>
          </cell>
          <cell r="C44">
            <v>53311.716</v>
          </cell>
          <cell r="D44">
            <v>443854.02670747275</v>
          </cell>
          <cell r="E44">
            <v>43557.511190948178</v>
          </cell>
        </row>
        <row r="45">
          <cell r="B45" t="str">
            <v>Total Delegaciones</v>
          </cell>
          <cell r="C45">
            <v>1062746.5760000001</v>
          </cell>
          <cell r="D45">
            <v>3408455.2218093071</v>
          </cell>
          <cell r="E45">
            <v>1698770.6644007938</v>
          </cell>
        </row>
        <row r="47">
          <cell r="A47" t="str">
            <v>051901</v>
          </cell>
          <cell r="B47" t="str">
            <v>H. Esp. No. 71 Torreón Coah.</v>
          </cell>
          <cell r="C47">
            <v>11914.387000000001</v>
          </cell>
          <cell r="D47">
            <v>26009.218575599996</v>
          </cell>
          <cell r="E47">
            <v>1853.720973</v>
          </cell>
        </row>
        <row r="48">
          <cell r="A48" t="str">
            <v>111901</v>
          </cell>
          <cell r="B48" t="str">
            <v>H. de Especialidades León Gto.</v>
          </cell>
          <cell r="C48">
            <v>4859.6139999999996</v>
          </cell>
          <cell r="D48">
            <v>10310.273426936365</v>
          </cell>
          <cell r="E48">
            <v>4662.02888639091</v>
          </cell>
        </row>
        <row r="49">
          <cell r="A49" t="str">
            <v>111301</v>
          </cell>
          <cell r="B49" t="str">
            <v>H. Gineco-Pediatría No. 48 León Gto.</v>
          </cell>
          <cell r="C49">
            <v>3240.6260000000002</v>
          </cell>
          <cell r="D49">
            <v>6691.9048041181823</v>
          </cell>
          <cell r="E49">
            <v>2481.3971375818182</v>
          </cell>
        </row>
        <row r="50">
          <cell r="A50" t="str">
            <v>141101</v>
          </cell>
          <cell r="B50" t="str">
            <v>H. de Pediatría Oblatos CMN Jal.</v>
          </cell>
          <cell r="C50">
            <v>0</v>
          </cell>
          <cell r="D50">
            <v>5113.4849456363645</v>
          </cell>
          <cell r="E50">
            <v>3273.8214519636363</v>
          </cell>
        </row>
        <row r="51">
          <cell r="A51" t="str">
            <v>141301</v>
          </cell>
          <cell r="B51" t="str">
            <v>H. Gineco-Obst.Oblatos CMN Jal.</v>
          </cell>
          <cell r="C51">
            <v>0</v>
          </cell>
          <cell r="D51">
            <v>1888.8745068818182</v>
          </cell>
          <cell r="E51">
            <v>167.07917838181817</v>
          </cell>
        </row>
        <row r="52">
          <cell r="A52" t="str">
            <v>141901</v>
          </cell>
          <cell r="B52" t="str">
            <v>H. de Especialidades Oblatos CMN Jal.</v>
          </cell>
          <cell r="C52">
            <v>0</v>
          </cell>
          <cell r="D52">
            <v>13940.87994980909</v>
          </cell>
          <cell r="E52">
            <v>1667.6260109505456</v>
          </cell>
        </row>
        <row r="53">
          <cell r="A53" t="str">
            <v>161401</v>
          </cell>
          <cell r="B53" t="str">
            <v>H.de Traumautología y Ortopedia. L. Verdes</v>
          </cell>
          <cell r="C53">
            <v>2636.0149999999999</v>
          </cell>
          <cell r="D53">
            <v>16735.107024409092</v>
          </cell>
          <cell r="E53">
            <v>560.32714258181818</v>
          </cell>
        </row>
        <row r="54">
          <cell r="A54" t="str">
            <v>201902</v>
          </cell>
          <cell r="B54" t="str">
            <v>H. de Cardiología No. 34 Monterrey N.L</v>
          </cell>
          <cell r="C54">
            <v>6370.0029999999997</v>
          </cell>
          <cell r="D54">
            <v>11207.744019845455</v>
          </cell>
          <cell r="E54">
            <v>2930.0414550727273</v>
          </cell>
        </row>
        <row r="55">
          <cell r="A55" t="str">
            <v>201901</v>
          </cell>
          <cell r="B55" t="str">
            <v>H. de Esp. No. 25 Monterrey N.L</v>
          </cell>
          <cell r="C55">
            <v>11741.638000000001</v>
          </cell>
          <cell r="D55">
            <v>15096.804566172728</v>
          </cell>
          <cell r="E55">
            <v>1126.9785525818181</v>
          </cell>
        </row>
        <row r="56">
          <cell r="A56" t="str">
            <v>201401</v>
          </cell>
          <cell r="B56" t="str">
            <v>H. de Traum. Y Ortopedia Monterrey N.L.</v>
          </cell>
          <cell r="C56">
            <v>8469.7420000000002</v>
          </cell>
          <cell r="D56">
            <v>12562.340874436364</v>
          </cell>
          <cell r="E56">
            <v>4336.3020665545455</v>
          </cell>
        </row>
        <row r="57">
          <cell r="A57" t="str">
            <v>201301</v>
          </cell>
          <cell r="B57" t="str">
            <v>H. de Gineco Obst. No. 23 Monterrey N.L.</v>
          </cell>
          <cell r="C57">
            <v>5912.366</v>
          </cell>
          <cell r="D57">
            <v>11884.63857430909</v>
          </cell>
          <cell r="E57">
            <v>735.75917338181819</v>
          </cell>
        </row>
        <row r="58">
          <cell r="A58" t="str">
            <v>221901</v>
          </cell>
          <cell r="B58" t="str">
            <v>H. de Especialidades CMN Pue.</v>
          </cell>
          <cell r="C58">
            <v>4504.3040000000001</v>
          </cell>
          <cell r="D58">
            <v>16506.752284572729</v>
          </cell>
          <cell r="E58">
            <v>1110.3539911454545</v>
          </cell>
        </row>
        <row r="59">
          <cell r="A59" t="str">
            <v>221401</v>
          </cell>
          <cell r="B59" t="str">
            <v>H. Traum y Ortopedia CMN Pue.</v>
          </cell>
          <cell r="C59">
            <v>1224.5609999999999</v>
          </cell>
          <cell r="D59">
            <v>7657.1227593545455</v>
          </cell>
          <cell r="E59">
            <v>69.530058236363658</v>
          </cell>
        </row>
        <row r="60">
          <cell r="A60" t="str">
            <v>271901</v>
          </cell>
          <cell r="B60" t="str">
            <v>H. de Especialidades No.2 Obregón Son.</v>
          </cell>
          <cell r="C60">
            <v>0</v>
          </cell>
          <cell r="D60">
            <v>30710.617993781823</v>
          </cell>
          <cell r="E60">
            <v>13616.140374672728</v>
          </cell>
        </row>
        <row r="61">
          <cell r="A61" t="str">
            <v>311901</v>
          </cell>
          <cell r="B61" t="str">
            <v>H. de Especialidades No.14 Ver.</v>
          </cell>
          <cell r="C61">
            <v>15363.776</v>
          </cell>
          <cell r="D61">
            <v>19743.240395863635</v>
          </cell>
          <cell r="E61">
            <v>11628.840153036364</v>
          </cell>
        </row>
        <row r="62">
          <cell r="A62" t="str">
            <v>331901</v>
          </cell>
          <cell r="B62" t="str">
            <v>H. de Especialidades Yucatán</v>
          </cell>
          <cell r="C62">
            <v>17617.405999999999</v>
          </cell>
          <cell r="D62">
            <v>13665.191559972729</v>
          </cell>
          <cell r="E62">
            <v>9037.9055726818169</v>
          </cell>
        </row>
        <row r="63">
          <cell r="A63" t="str">
            <v>351401</v>
          </cell>
          <cell r="B63" t="str">
            <v>H. de Traum. Mag. De la salinas</v>
          </cell>
          <cell r="C63">
            <v>6015.3990000000003</v>
          </cell>
          <cell r="D63">
            <v>25726.68340402727</v>
          </cell>
          <cell r="E63">
            <v>619.24708654545452</v>
          </cell>
        </row>
        <row r="64">
          <cell r="A64" t="str">
            <v>361001</v>
          </cell>
          <cell r="B64" t="str">
            <v>H. General CMN la Raza</v>
          </cell>
          <cell r="C64">
            <v>0</v>
          </cell>
          <cell r="D64">
            <v>11848.875235481821</v>
          </cell>
          <cell r="E64">
            <v>1174.8605352545453</v>
          </cell>
        </row>
        <row r="65">
          <cell r="A65" t="str">
            <v>361301</v>
          </cell>
          <cell r="B65" t="str">
            <v>H. de Gineco-Obst. No. 3 CMN la Raza.</v>
          </cell>
          <cell r="C65">
            <v>1799.6769999999999</v>
          </cell>
          <cell r="D65">
            <v>4519.893926836362</v>
          </cell>
          <cell r="E65">
            <v>2487.8849212454547</v>
          </cell>
        </row>
        <row r="66">
          <cell r="A66" t="str">
            <v>361901</v>
          </cell>
          <cell r="B66" t="str">
            <v>H. de Especialidades CMN la Raza</v>
          </cell>
          <cell r="C66">
            <v>0</v>
          </cell>
          <cell r="D66">
            <v>10642.759737881821</v>
          </cell>
          <cell r="E66">
            <v>6.8639939727272727</v>
          </cell>
        </row>
        <row r="67">
          <cell r="A67" t="str">
            <v>371301</v>
          </cell>
          <cell r="B67" t="str">
            <v>H. Gineco-Obst.No.4 CMN Siglo XXI</v>
          </cell>
          <cell r="C67">
            <v>0</v>
          </cell>
          <cell r="D67">
            <v>9575.1683185363654</v>
          </cell>
          <cell r="E67">
            <v>633.28366529999994</v>
          </cell>
        </row>
        <row r="68">
          <cell r="A68" t="str">
            <v>371101</v>
          </cell>
          <cell r="B68" t="str">
            <v>H. de Pediatría CMN Siglo XXI</v>
          </cell>
          <cell r="C68">
            <v>3458.3919999999998</v>
          </cell>
          <cell r="D68">
            <v>10004.36403838182</v>
          </cell>
          <cell r="E68">
            <v>1996.1780472636362</v>
          </cell>
        </row>
        <row r="69">
          <cell r="A69" t="str">
            <v>371201</v>
          </cell>
          <cell r="B69" t="str">
            <v>H. de Oncología CMN Siglo XXI</v>
          </cell>
          <cell r="C69">
            <v>3086.7640000000001</v>
          </cell>
          <cell r="D69">
            <v>9200.3349883545452</v>
          </cell>
          <cell r="E69">
            <v>2748.116722827273</v>
          </cell>
        </row>
        <row r="70">
          <cell r="A70" t="str">
            <v>371802</v>
          </cell>
          <cell r="B70" t="str">
            <v>H. de Cardiología CMN Siglo XXI.</v>
          </cell>
          <cell r="C70">
            <v>2666.145</v>
          </cell>
          <cell r="D70">
            <v>8983.6267853090903</v>
          </cell>
          <cell r="E70">
            <v>1554.5280449636364</v>
          </cell>
        </row>
        <row r="71">
          <cell r="A71" t="str">
            <v>371902</v>
          </cell>
          <cell r="B71" t="str">
            <v>H. de Especialidades CMN Siglo XXI</v>
          </cell>
          <cell r="C71">
            <v>10028.428</v>
          </cell>
          <cell r="D71">
            <v>28678.955691809093</v>
          </cell>
          <cell r="E71">
            <v>468.8477946454546</v>
          </cell>
        </row>
        <row r="72">
          <cell r="B72" t="str">
            <v>Total UMAES</v>
          </cell>
          <cell r="C72">
            <v>120909.24300000002</v>
          </cell>
          <cell r="D72">
            <v>338904.85838831821</v>
          </cell>
          <cell r="E72">
            <v>70947.662990232348</v>
          </cell>
        </row>
        <row r="74">
          <cell r="A74" t="str">
            <v>186001</v>
          </cell>
          <cell r="B74" t="str">
            <v>Centro Vacacional Oaxtepec</v>
          </cell>
          <cell r="C74">
            <v>5081.7240000000002</v>
          </cell>
          <cell r="D74">
            <v>6118.4250540636367</v>
          </cell>
          <cell r="E74">
            <v>212.88339823636363</v>
          </cell>
        </row>
        <row r="75">
          <cell r="A75" t="str">
            <v>226001</v>
          </cell>
          <cell r="B75" t="str">
            <v>Centro Vacacional Metepec</v>
          </cell>
          <cell r="C75">
            <v>1674.8209999999999</v>
          </cell>
          <cell r="D75">
            <v>4946.4561745181818</v>
          </cell>
          <cell r="E75">
            <v>325.7010014818182</v>
          </cell>
        </row>
        <row r="76">
          <cell r="A76" t="str">
            <v>306001</v>
          </cell>
          <cell r="B76" t="str">
            <v>Centro Vacacional Trinidad</v>
          </cell>
          <cell r="C76">
            <v>936.02</v>
          </cell>
          <cell r="D76">
            <v>5558.1138942727275</v>
          </cell>
          <cell r="E76">
            <v>211.50150154545457</v>
          </cell>
        </row>
        <row r="77">
          <cell r="A77" t="str">
            <v>306002</v>
          </cell>
          <cell r="B77" t="str">
            <v>Centro Vacacional Malintzi</v>
          </cell>
          <cell r="C77">
            <v>211.685</v>
          </cell>
          <cell r="D77">
            <v>712.17103289090915</v>
          </cell>
          <cell r="E77">
            <v>91.382221745454544</v>
          </cell>
        </row>
        <row r="78">
          <cell r="B78" t="str">
            <v>Total Centros Vacacionales</v>
          </cell>
          <cell r="C78">
            <v>7904.2500000000009</v>
          </cell>
          <cell r="D78">
            <v>17335.166155745457</v>
          </cell>
          <cell r="E78">
            <v>841.46812300909107</v>
          </cell>
        </row>
        <row r="80">
          <cell r="A80" t="str">
            <v>09</v>
          </cell>
          <cell r="B80" t="str">
            <v>Nivel Central</v>
          </cell>
          <cell r="C80">
            <v>24502.467000000001</v>
          </cell>
          <cell r="D80">
            <v>112739.1633960091</v>
          </cell>
          <cell r="E80">
            <v>4700.5129880090917</v>
          </cell>
        </row>
        <row r="82">
          <cell r="B82" t="str">
            <v>TOTAL GENERAL</v>
          </cell>
          <cell r="C82">
            <v>1216062.5360000001</v>
          </cell>
          <cell r="D82">
            <v>3877434.4097493798</v>
          </cell>
          <cell r="E82">
            <v>1775260.3085020443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Tesoreria_ajuste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UN_AP</v>
          </cell>
          <cell r="B1" t="str">
            <v>UMAE's</v>
          </cell>
          <cell r="C1" t="str">
            <v>UI CORRECTA</v>
          </cell>
        </row>
        <row r="2">
          <cell r="A2" t="str">
            <v>00501</v>
          </cell>
          <cell r="B2" t="str">
            <v>00501 H. Esp. No. 71 Torreón Coah.</v>
          </cell>
          <cell r="C2">
            <v>51901</v>
          </cell>
          <cell r="D2" t="str">
            <v>051901</v>
          </cell>
        </row>
        <row r="3">
          <cell r="A3" t="str">
            <v>01101</v>
          </cell>
          <cell r="B3" t="str">
            <v>01101 H. de Especialidades León Gto.</v>
          </cell>
          <cell r="C3">
            <v>111901</v>
          </cell>
          <cell r="D3" t="str">
            <v>111901</v>
          </cell>
        </row>
        <row r="4">
          <cell r="A4" t="str">
            <v>01102</v>
          </cell>
          <cell r="B4" t="str">
            <v>01102 H. Gineco-Pediatría No. 48 León Gto.</v>
          </cell>
          <cell r="C4">
            <v>111301</v>
          </cell>
          <cell r="D4" t="str">
            <v>111301</v>
          </cell>
        </row>
        <row r="5">
          <cell r="A5" t="str">
            <v>01401</v>
          </cell>
          <cell r="B5" t="str">
            <v>01401 H. de Pediatría Oblatos CMN Jal.</v>
          </cell>
          <cell r="C5">
            <v>141101</v>
          </cell>
          <cell r="D5" t="str">
            <v>141101</v>
          </cell>
        </row>
        <row r="6">
          <cell r="A6" t="str">
            <v>01402</v>
          </cell>
          <cell r="B6" t="str">
            <v>01402 H. Gineco-Obst.Oblatos CMN Jal.</v>
          </cell>
          <cell r="C6">
            <v>141301</v>
          </cell>
          <cell r="D6" t="str">
            <v>141301</v>
          </cell>
        </row>
        <row r="7">
          <cell r="A7" t="str">
            <v>01403</v>
          </cell>
          <cell r="B7" t="str">
            <v>01403 H. de Especialidades Oblatos CMN Jal.</v>
          </cell>
          <cell r="C7">
            <v>141901</v>
          </cell>
          <cell r="D7" t="str">
            <v>141901</v>
          </cell>
        </row>
        <row r="8">
          <cell r="A8" t="str">
            <v>01601</v>
          </cell>
          <cell r="B8" t="str">
            <v>01601 H.de Traumautología y Ortopedia. L. Verdes</v>
          </cell>
          <cell r="C8">
            <v>161401</v>
          </cell>
          <cell r="D8" t="str">
            <v>161401</v>
          </cell>
        </row>
        <row r="9">
          <cell r="A9" t="str">
            <v>02001</v>
          </cell>
          <cell r="B9" t="str">
            <v>02001 H. de Cardiología No. 34 Monterrey N.L</v>
          </cell>
          <cell r="C9">
            <v>201902</v>
          </cell>
          <cell r="D9" t="str">
            <v>201902</v>
          </cell>
        </row>
        <row r="10">
          <cell r="A10" t="str">
            <v>02002</v>
          </cell>
          <cell r="B10" t="str">
            <v>02002 H. de Esp. No. 25 Monterrey N.L</v>
          </cell>
          <cell r="C10">
            <v>201901</v>
          </cell>
          <cell r="D10" t="str">
            <v>201901</v>
          </cell>
        </row>
        <row r="11">
          <cell r="A11" t="str">
            <v>02004</v>
          </cell>
          <cell r="B11" t="str">
            <v>02004 H. de Traum. Y Ortopedia Monterrey N.L.</v>
          </cell>
          <cell r="C11">
            <v>201401</v>
          </cell>
          <cell r="D11" t="str">
            <v>201401</v>
          </cell>
        </row>
        <row r="12">
          <cell r="A12" t="str">
            <v>02005</v>
          </cell>
          <cell r="B12" t="str">
            <v>02005 H. de Gineco Obst. No. 23 Monterrey N.L.</v>
          </cell>
          <cell r="C12">
            <v>201301</v>
          </cell>
          <cell r="D12" t="str">
            <v>201301</v>
          </cell>
        </row>
        <row r="13">
          <cell r="A13" t="str">
            <v>02201</v>
          </cell>
          <cell r="B13" t="str">
            <v>02201 H. de Especialidades CMN Pue.</v>
          </cell>
          <cell r="C13">
            <v>221901</v>
          </cell>
          <cell r="D13" t="str">
            <v>221901</v>
          </cell>
        </row>
        <row r="14">
          <cell r="A14" t="str">
            <v>02202</v>
          </cell>
          <cell r="B14" t="str">
            <v>02202 H. Traum y Ortopedia CMN Pue.</v>
          </cell>
          <cell r="C14">
            <v>221401</v>
          </cell>
          <cell r="D14" t="str">
            <v>221401</v>
          </cell>
        </row>
        <row r="15">
          <cell r="A15" t="str">
            <v>02701</v>
          </cell>
          <cell r="B15" t="str">
            <v>02701 H. de Especialidades No.2 Obregón Son.</v>
          </cell>
          <cell r="C15">
            <v>271901</v>
          </cell>
          <cell r="D15" t="str">
            <v>271901</v>
          </cell>
        </row>
        <row r="16">
          <cell r="A16" t="str">
            <v>03101</v>
          </cell>
          <cell r="B16" t="str">
            <v>03101 H. de Especialidades No.14 Ver.</v>
          </cell>
          <cell r="C16">
            <v>311901</v>
          </cell>
          <cell r="D16" t="str">
            <v>311901</v>
          </cell>
        </row>
        <row r="17">
          <cell r="A17" t="str">
            <v>03301</v>
          </cell>
          <cell r="B17" t="str">
            <v>03301 H. de Especialidades Yucatán</v>
          </cell>
          <cell r="C17">
            <v>331901</v>
          </cell>
          <cell r="D17" t="str">
            <v>331901</v>
          </cell>
        </row>
        <row r="18">
          <cell r="A18" t="str">
            <v>03501</v>
          </cell>
          <cell r="B18" t="str">
            <v>03501 H. de Traum. Mag. De la salinas</v>
          </cell>
          <cell r="C18">
            <v>351401</v>
          </cell>
          <cell r="D18" t="str">
            <v>351401</v>
          </cell>
        </row>
        <row r="19">
          <cell r="A19" t="str">
            <v>03601</v>
          </cell>
          <cell r="B19" t="str">
            <v>03601 H. General CMN la Raza</v>
          </cell>
          <cell r="C19">
            <v>361001</v>
          </cell>
          <cell r="D19" t="str">
            <v>361001</v>
          </cell>
        </row>
        <row r="20">
          <cell r="A20" t="str">
            <v>03602</v>
          </cell>
          <cell r="B20" t="str">
            <v>03602 H. de Gineco-Obst. No. 3 CMN la Raza.</v>
          </cell>
          <cell r="C20">
            <v>361301</v>
          </cell>
          <cell r="D20" t="str">
            <v>361301</v>
          </cell>
        </row>
        <row r="21">
          <cell r="A21" t="str">
            <v>03603</v>
          </cell>
          <cell r="B21" t="str">
            <v>03603 H. de Especialidades CMN la Raza</v>
          </cell>
          <cell r="C21">
            <v>361901</v>
          </cell>
          <cell r="D21" t="str">
            <v>361901</v>
          </cell>
        </row>
        <row r="22">
          <cell r="A22" t="str">
            <v>03701</v>
          </cell>
          <cell r="B22" t="str">
            <v>03701 H. Gineco-Obst.No.4 CMN Siglo XXI</v>
          </cell>
          <cell r="C22">
            <v>371301</v>
          </cell>
          <cell r="D22" t="str">
            <v>371301</v>
          </cell>
        </row>
        <row r="23">
          <cell r="A23" t="str">
            <v>03702</v>
          </cell>
          <cell r="B23" t="str">
            <v>03702 H. de Pediatría CMN Siglo XXI</v>
          </cell>
          <cell r="C23">
            <v>371101</v>
          </cell>
          <cell r="D23" t="str">
            <v>371101</v>
          </cell>
        </row>
        <row r="24">
          <cell r="A24" t="str">
            <v>03703</v>
          </cell>
          <cell r="B24" t="str">
            <v>03703 H. de Oncología CMN Siglo XXI</v>
          </cell>
          <cell r="C24">
            <v>371201</v>
          </cell>
          <cell r="D24" t="str">
            <v>371201</v>
          </cell>
        </row>
        <row r="25">
          <cell r="A25" t="str">
            <v>03704</v>
          </cell>
          <cell r="B25" t="str">
            <v>03704 H. de Cardiología CMN Siglo XXI.</v>
          </cell>
          <cell r="C25">
            <v>371802</v>
          </cell>
          <cell r="D25" t="str">
            <v>371802</v>
          </cell>
        </row>
        <row r="26">
          <cell r="A26" t="str">
            <v>03705</v>
          </cell>
          <cell r="B26" t="str">
            <v>03705 H. de Especialidades CMN Siglo XXI</v>
          </cell>
          <cell r="C26">
            <v>371902</v>
          </cell>
          <cell r="D26" t="str">
            <v>371902</v>
          </cell>
        </row>
        <row r="27">
          <cell r="A27" t="str">
            <v>00001</v>
          </cell>
          <cell r="B27" t="str">
            <v>01</v>
          </cell>
          <cell r="C27" t="str">
            <v>01</v>
          </cell>
          <cell r="D27" t="str">
            <v>01</v>
          </cell>
        </row>
        <row r="28">
          <cell r="A28" t="str">
            <v>00002</v>
          </cell>
          <cell r="B28" t="str">
            <v>02</v>
          </cell>
          <cell r="C28" t="str">
            <v>02</v>
          </cell>
          <cell r="D28" t="str">
            <v>02</v>
          </cell>
        </row>
        <row r="29">
          <cell r="A29" t="str">
            <v>00003</v>
          </cell>
          <cell r="B29" t="str">
            <v>03</v>
          </cell>
          <cell r="C29" t="str">
            <v>03</v>
          </cell>
          <cell r="D29" t="str">
            <v>03</v>
          </cell>
        </row>
        <row r="30">
          <cell r="A30" t="str">
            <v>00004</v>
          </cell>
          <cell r="B30" t="str">
            <v>04</v>
          </cell>
          <cell r="C30" t="str">
            <v>04</v>
          </cell>
          <cell r="D30" t="str">
            <v>04</v>
          </cell>
        </row>
        <row r="31">
          <cell r="A31" t="str">
            <v>00005</v>
          </cell>
          <cell r="B31" t="str">
            <v>05</v>
          </cell>
          <cell r="C31" t="str">
            <v>05</v>
          </cell>
          <cell r="D31" t="str">
            <v>05</v>
          </cell>
        </row>
        <row r="32">
          <cell r="A32" t="str">
            <v>00006</v>
          </cell>
          <cell r="B32" t="str">
            <v>06</v>
          </cell>
          <cell r="C32" t="str">
            <v>06</v>
          </cell>
          <cell r="D32" t="str">
            <v>06</v>
          </cell>
        </row>
        <row r="33">
          <cell r="A33" t="str">
            <v>00007</v>
          </cell>
          <cell r="B33" t="str">
            <v>07</v>
          </cell>
          <cell r="C33" t="str">
            <v>07</v>
          </cell>
          <cell r="D33" t="str">
            <v>07</v>
          </cell>
        </row>
        <row r="34">
          <cell r="A34" t="str">
            <v>00008</v>
          </cell>
          <cell r="B34" t="str">
            <v>08</v>
          </cell>
          <cell r="C34" t="str">
            <v>08</v>
          </cell>
          <cell r="D34" t="str">
            <v>08</v>
          </cell>
        </row>
        <row r="35">
          <cell r="A35" t="str">
            <v>00009</v>
          </cell>
          <cell r="B35" t="str">
            <v>09</v>
          </cell>
          <cell r="C35" t="str">
            <v>09</v>
          </cell>
          <cell r="D35" t="str">
            <v>09</v>
          </cell>
        </row>
        <row r="36">
          <cell r="A36" t="str">
            <v>00010</v>
          </cell>
          <cell r="B36" t="str">
            <v>10</v>
          </cell>
          <cell r="C36" t="str">
            <v>10</v>
          </cell>
          <cell r="D36" t="str">
            <v>10</v>
          </cell>
        </row>
        <row r="37">
          <cell r="A37" t="str">
            <v>00011</v>
          </cell>
          <cell r="B37" t="str">
            <v>11</v>
          </cell>
          <cell r="C37" t="str">
            <v>11</v>
          </cell>
          <cell r="D37" t="str">
            <v>11</v>
          </cell>
        </row>
        <row r="38">
          <cell r="A38" t="str">
            <v>00012</v>
          </cell>
          <cell r="B38" t="str">
            <v>12</v>
          </cell>
          <cell r="C38" t="str">
            <v>12</v>
          </cell>
          <cell r="D38" t="str">
            <v>12</v>
          </cell>
        </row>
        <row r="39">
          <cell r="A39" t="str">
            <v>00013</v>
          </cell>
          <cell r="B39" t="str">
            <v>13</v>
          </cell>
          <cell r="C39" t="str">
            <v>13</v>
          </cell>
          <cell r="D39" t="str">
            <v>13</v>
          </cell>
        </row>
        <row r="40">
          <cell r="A40" t="str">
            <v>00014</v>
          </cell>
          <cell r="B40" t="str">
            <v>14</v>
          </cell>
          <cell r="C40" t="str">
            <v>14</v>
          </cell>
          <cell r="D40" t="str">
            <v>14</v>
          </cell>
        </row>
        <row r="41">
          <cell r="A41" t="str">
            <v>00015</v>
          </cell>
          <cell r="B41" t="str">
            <v>15</v>
          </cell>
          <cell r="C41" t="str">
            <v>15</v>
          </cell>
          <cell r="D41" t="str">
            <v>15</v>
          </cell>
        </row>
        <row r="42">
          <cell r="A42" t="str">
            <v>00016</v>
          </cell>
          <cell r="B42" t="str">
            <v>16</v>
          </cell>
          <cell r="C42" t="str">
            <v>16</v>
          </cell>
          <cell r="D42" t="str">
            <v>16</v>
          </cell>
        </row>
        <row r="43">
          <cell r="A43" t="str">
            <v>00017</v>
          </cell>
          <cell r="B43" t="str">
            <v>17</v>
          </cell>
          <cell r="C43" t="str">
            <v>17</v>
          </cell>
          <cell r="D43" t="str">
            <v>17</v>
          </cell>
        </row>
        <row r="44">
          <cell r="A44" t="str">
            <v>00018</v>
          </cell>
          <cell r="B44" t="str">
            <v>18</v>
          </cell>
          <cell r="C44" t="str">
            <v>18</v>
          </cell>
          <cell r="D44" t="str">
            <v>18</v>
          </cell>
        </row>
        <row r="45">
          <cell r="A45" t="str">
            <v>00019</v>
          </cell>
          <cell r="B45" t="str">
            <v>19</v>
          </cell>
          <cell r="C45" t="str">
            <v>19</v>
          </cell>
          <cell r="D45" t="str">
            <v>19</v>
          </cell>
        </row>
        <row r="46">
          <cell r="A46" t="str">
            <v>00020</v>
          </cell>
          <cell r="B46" t="str">
            <v>20</v>
          </cell>
          <cell r="C46" t="str">
            <v>20</v>
          </cell>
          <cell r="D46" t="str">
            <v>20</v>
          </cell>
        </row>
        <row r="47">
          <cell r="A47" t="str">
            <v>00021</v>
          </cell>
          <cell r="B47" t="str">
            <v>21</v>
          </cell>
          <cell r="C47" t="str">
            <v>21</v>
          </cell>
          <cell r="D47" t="str">
            <v>21</v>
          </cell>
        </row>
        <row r="48">
          <cell r="A48" t="str">
            <v>00022</v>
          </cell>
          <cell r="B48" t="str">
            <v>22</v>
          </cell>
          <cell r="C48" t="str">
            <v>22</v>
          </cell>
          <cell r="D48" t="str">
            <v>22</v>
          </cell>
        </row>
        <row r="49">
          <cell r="A49" t="str">
            <v>00023</v>
          </cell>
          <cell r="B49" t="str">
            <v>23</v>
          </cell>
          <cell r="C49" t="str">
            <v>23</v>
          </cell>
          <cell r="D49" t="str">
            <v>23</v>
          </cell>
        </row>
        <row r="50">
          <cell r="A50" t="str">
            <v>00024</v>
          </cell>
          <cell r="B50" t="str">
            <v>24</v>
          </cell>
          <cell r="C50" t="str">
            <v>24</v>
          </cell>
          <cell r="D50" t="str">
            <v>24</v>
          </cell>
        </row>
        <row r="51">
          <cell r="A51" t="str">
            <v>00025</v>
          </cell>
          <cell r="B51" t="str">
            <v>25</v>
          </cell>
          <cell r="C51" t="str">
            <v>25</v>
          </cell>
          <cell r="D51" t="str">
            <v>25</v>
          </cell>
        </row>
        <row r="52">
          <cell r="A52" t="str">
            <v>00026</v>
          </cell>
          <cell r="B52" t="str">
            <v>26</v>
          </cell>
          <cell r="C52" t="str">
            <v>26</v>
          </cell>
          <cell r="D52" t="str">
            <v>26</v>
          </cell>
        </row>
        <row r="53">
          <cell r="A53" t="str">
            <v>00027</v>
          </cell>
          <cell r="B53" t="str">
            <v>27</v>
          </cell>
          <cell r="C53" t="str">
            <v>27</v>
          </cell>
          <cell r="D53" t="str">
            <v>27</v>
          </cell>
        </row>
        <row r="54">
          <cell r="A54" t="str">
            <v>00028</v>
          </cell>
          <cell r="B54" t="str">
            <v>28</v>
          </cell>
          <cell r="C54" t="str">
            <v>28</v>
          </cell>
          <cell r="D54" t="str">
            <v>28</v>
          </cell>
        </row>
        <row r="55">
          <cell r="A55" t="str">
            <v>00029</v>
          </cell>
          <cell r="B55" t="str">
            <v>29</v>
          </cell>
          <cell r="C55" t="str">
            <v>29</v>
          </cell>
          <cell r="D55" t="str">
            <v>29</v>
          </cell>
        </row>
        <row r="56">
          <cell r="A56" t="str">
            <v>00030</v>
          </cell>
          <cell r="B56" t="str">
            <v>30</v>
          </cell>
          <cell r="C56" t="str">
            <v>30</v>
          </cell>
          <cell r="D56" t="str">
            <v>30</v>
          </cell>
        </row>
        <row r="57">
          <cell r="A57" t="str">
            <v>00031</v>
          </cell>
          <cell r="B57" t="str">
            <v>31</v>
          </cell>
          <cell r="C57" t="str">
            <v>31</v>
          </cell>
          <cell r="D57" t="str">
            <v>31</v>
          </cell>
        </row>
        <row r="58">
          <cell r="A58" t="str">
            <v>00032</v>
          </cell>
          <cell r="B58" t="str">
            <v>32</v>
          </cell>
          <cell r="C58" t="str">
            <v>32</v>
          </cell>
          <cell r="D58" t="str">
            <v>32</v>
          </cell>
        </row>
        <row r="59">
          <cell r="A59" t="str">
            <v>00033</v>
          </cell>
          <cell r="B59" t="str">
            <v>33</v>
          </cell>
          <cell r="C59" t="str">
            <v>33</v>
          </cell>
          <cell r="D59" t="str">
            <v>33</v>
          </cell>
        </row>
        <row r="60">
          <cell r="A60" t="str">
            <v>00034</v>
          </cell>
          <cell r="B60" t="str">
            <v>34</v>
          </cell>
          <cell r="C60" t="str">
            <v>34</v>
          </cell>
          <cell r="D60" t="str">
            <v>34</v>
          </cell>
        </row>
        <row r="61">
          <cell r="A61" t="str">
            <v>00035</v>
          </cell>
          <cell r="B61" t="str">
            <v>35</v>
          </cell>
          <cell r="C61" t="str">
            <v>35</v>
          </cell>
          <cell r="D61" t="str">
            <v>35</v>
          </cell>
        </row>
        <row r="62">
          <cell r="A62" t="str">
            <v>00036</v>
          </cell>
          <cell r="B62" t="str">
            <v>36</v>
          </cell>
          <cell r="C62" t="str">
            <v>36</v>
          </cell>
          <cell r="D62" t="str">
            <v>36</v>
          </cell>
        </row>
        <row r="63">
          <cell r="A63" t="str">
            <v>00037</v>
          </cell>
          <cell r="B63" t="str">
            <v>37</v>
          </cell>
          <cell r="C63" t="str">
            <v>37</v>
          </cell>
          <cell r="D63" t="str">
            <v>37</v>
          </cell>
        </row>
        <row r="64">
          <cell r="A64" t="str">
            <v>00038</v>
          </cell>
          <cell r="B64" t="str">
            <v>38</v>
          </cell>
          <cell r="C64" t="str">
            <v>38</v>
          </cell>
          <cell r="D64" t="str">
            <v>38</v>
          </cell>
        </row>
      </sheetData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69"/>
  <sheetViews>
    <sheetView tabSelected="1" topLeftCell="C19" zoomScale="115" zoomScaleNormal="115" workbookViewId="0">
      <selection activeCell="I27" sqref="I27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23.28515625" style="15" customWidth="1"/>
    <col min="4" max="4" width="24.7109375" style="15" customWidth="1"/>
    <col min="5" max="5" width="18.140625" style="13" customWidth="1"/>
    <col min="6" max="6" width="31.140625" style="13" customWidth="1"/>
    <col min="7" max="7" width="18.140625" style="13" customWidth="1"/>
    <col min="8" max="8" width="3.140625" style="13" customWidth="1"/>
    <col min="9" max="9" width="25.7109375" style="13" customWidth="1"/>
    <col min="10" max="10" width="3.140625" style="13" customWidth="1"/>
    <col min="11" max="11" width="18.140625" style="13" customWidth="1"/>
    <col min="12" max="12" width="25.7109375" style="13" customWidth="1"/>
    <col min="13" max="13" width="16.85546875" style="13" bestFit="1" customWidth="1"/>
    <col min="14" max="14" width="17.28515625" style="15" customWidth="1"/>
    <col min="15" max="16384" width="11.5703125" style="15"/>
  </cols>
  <sheetData>
    <row r="2" spans="2:12">
      <c r="B2" s="224" t="s">
        <v>3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</row>
    <row r="3" spans="2:12">
      <c r="B3" s="224" t="s">
        <v>0</v>
      </c>
      <c r="C3" s="224"/>
      <c r="D3" s="224"/>
      <c r="E3" s="224"/>
      <c r="F3" s="224"/>
      <c r="G3" s="224"/>
      <c r="H3" s="224"/>
      <c r="I3" s="224"/>
      <c r="J3" s="224"/>
      <c r="K3" s="224"/>
      <c r="L3" s="224"/>
    </row>
    <row r="4" spans="2:12">
      <c r="B4" s="224" t="s">
        <v>4</v>
      </c>
      <c r="C4" s="224"/>
      <c r="D4" s="224"/>
      <c r="E4" s="224"/>
      <c r="F4" s="224"/>
      <c r="G4" s="224"/>
      <c r="H4" s="224"/>
      <c r="I4" s="224"/>
      <c r="J4" s="224"/>
      <c r="K4" s="224"/>
      <c r="L4" s="224"/>
    </row>
    <row r="5" spans="2:12">
      <c r="B5" s="224" t="s">
        <v>1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</row>
    <row r="6" spans="2:12">
      <c r="B6" s="224" t="s">
        <v>70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</row>
    <row r="7" spans="2:12">
      <c r="B7" s="16"/>
      <c r="C7" s="16"/>
      <c r="D7" s="16"/>
    </row>
    <row r="8" spans="2:12" ht="15.75">
      <c r="B8" s="222" t="s">
        <v>125</v>
      </c>
      <c r="C8" s="222"/>
      <c r="D8" s="222"/>
      <c r="E8" s="222"/>
      <c r="F8" s="222"/>
      <c r="G8" s="222"/>
      <c r="H8" s="222"/>
      <c r="I8" s="222"/>
      <c r="J8" s="222"/>
      <c r="K8" s="222"/>
      <c r="L8" s="222"/>
    </row>
    <row r="9" spans="2:12" ht="15.75"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</row>
    <row r="10" spans="2:12" ht="15.75"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</row>
    <row r="11" spans="2:12" ht="15.75"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</row>
    <row r="12" spans="2:12" ht="15.75"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</row>
    <row r="13" spans="2:12" ht="15.75">
      <c r="B13" s="222"/>
      <c r="C13" s="222"/>
      <c r="D13" s="222"/>
      <c r="E13" s="222"/>
      <c r="G13" s="15"/>
      <c r="I13" s="160" t="s">
        <v>555</v>
      </c>
      <c r="L13" s="41"/>
    </row>
    <row r="14" spans="2:12" ht="18" customHeight="1">
      <c r="B14" s="225" t="s">
        <v>77</v>
      </c>
      <c r="C14" s="227" t="s">
        <v>531</v>
      </c>
      <c r="D14" s="228"/>
      <c r="E14" s="227" t="s">
        <v>75</v>
      </c>
      <c r="F14" s="228"/>
      <c r="G14" s="229" t="s">
        <v>83</v>
      </c>
      <c r="H14" s="233"/>
      <c r="I14" s="233"/>
      <c r="J14" s="230"/>
      <c r="K14" s="229" t="s">
        <v>86</v>
      </c>
      <c r="L14" s="230"/>
    </row>
    <row r="15" spans="2:12" ht="30">
      <c r="B15" s="226"/>
      <c r="C15" s="44" t="s">
        <v>532</v>
      </c>
      <c r="D15" s="45" t="s">
        <v>72</v>
      </c>
      <c r="E15" s="44" t="s">
        <v>85</v>
      </c>
      <c r="F15" s="45" t="s">
        <v>72</v>
      </c>
      <c r="G15" s="231" t="s">
        <v>85</v>
      </c>
      <c r="H15" s="232"/>
      <c r="I15" s="229" t="s">
        <v>72</v>
      </c>
      <c r="J15" s="230"/>
      <c r="K15" s="192" t="s">
        <v>85</v>
      </c>
      <c r="L15" s="193" t="s">
        <v>72</v>
      </c>
    </row>
    <row r="16" spans="2:12" s="13" customFormat="1" ht="18" customHeight="1">
      <c r="B16" s="40" t="s">
        <v>78</v>
      </c>
      <c r="C16" s="42">
        <v>233</v>
      </c>
      <c r="D16" s="36">
        <v>374230550.81</v>
      </c>
      <c r="E16" s="42">
        <v>50</v>
      </c>
      <c r="F16" s="36">
        <v>194144539</v>
      </c>
      <c r="G16" s="116">
        <v>261</v>
      </c>
      <c r="H16" s="114" t="s">
        <v>534</v>
      </c>
      <c r="I16" s="112">
        <f>+D21</f>
        <v>525611498.73999995</v>
      </c>
      <c r="J16" s="114" t="s">
        <v>534</v>
      </c>
      <c r="K16" s="42">
        <v>0</v>
      </c>
      <c r="L16" s="36">
        <v>0</v>
      </c>
    </row>
    <row r="17" spans="2:15" s="13" customFormat="1" ht="18" customHeight="1">
      <c r="B17" s="40" t="s">
        <v>79</v>
      </c>
      <c r="C17" s="43">
        <v>26</v>
      </c>
      <c r="D17" s="14">
        <v>146643322.72999999</v>
      </c>
      <c r="E17" s="43">
        <v>157</v>
      </c>
      <c r="F17" s="14">
        <v>321299181</v>
      </c>
      <c r="G17" s="110">
        <v>1</v>
      </c>
      <c r="H17" s="114" t="s">
        <v>538</v>
      </c>
      <c r="I17" s="113">
        <f>+'Ren con Incremento'!K13</f>
        <v>991622.1163199991</v>
      </c>
      <c r="J17" s="114" t="s">
        <v>538</v>
      </c>
      <c r="K17" s="43">
        <v>157</v>
      </c>
      <c r="L17" s="14">
        <f>+'Renvcon Increm_No_Consideradas'!I172-'Renvcon Increm_No_Consideradas'!G172</f>
        <v>29392756.481599927</v>
      </c>
    </row>
    <row r="18" spans="2:15" s="13" customFormat="1" ht="18" customHeight="1">
      <c r="B18" s="40" t="s">
        <v>80</v>
      </c>
      <c r="C18" s="42">
        <v>2</v>
      </c>
      <c r="D18" s="36">
        <v>3062400</v>
      </c>
      <c r="E18" s="42">
        <v>47</v>
      </c>
      <c r="F18" s="36">
        <v>45057070</v>
      </c>
      <c r="G18" s="109">
        <v>13</v>
      </c>
      <c r="H18" s="114" t="s">
        <v>535</v>
      </c>
      <c r="I18" s="112">
        <f>+Sustituciones_Incluidos!J26-Sustituciones_Incluidos!G26</f>
        <v>4516724.5034666657</v>
      </c>
      <c r="J18" s="114" t="s">
        <v>535</v>
      </c>
      <c r="K18" s="42">
        <f>+E18-G18</f>
        <v>34</v>
      </c>
      <c r="L18" s="36">
        <f>+Sustituciones_No_Considerados!I47-Sustituciones_No_Considerados!G47</f>
        <v>4205302.0240000114</v>
      </c>
    </row>
    <row r="19" spans="2:15" s="13" customFormat="1" ht="18" customHeight="1">
      <c r="B19" s="40" t="s">
        <v>81</v>
      </c>
      <c r="C19" s="42"/>
      <c r="D19" s="36"/>
      <c r="E19" s="42">
        <v>32</v>
      </c>
      <c r="F19" s="36">
        <v>151457042.33759999</v>
      </c>
      <c r="G19" s="116">
        <v>11</v>
      </c>
      <c r="H19" s="114" t="s">
        <v>536</v>
      </c>
      <c r="I19" s="112">
        <f>+Nuevos_Incluidos!K24</f>
        <v>53732526.038399994</v>
      </c>
      <c r="J19" s="114" t="s">
        <v>536</v>
      </c>
      <c r="K19" s="42">
        <v>21</v>
      </c>
      <c r="L19" s="36">
        <f>+Nuevos_No_Considerados!I34</f>
        <v>95260016.083199993</v>
      </c>
      <c r="N19" s="54"/>
      <c r="O19" s="54"/>
    </row>
    <row r="20" spans="2:15" s="13" customFormat="1" ht="18" customHeight="1">
      <c r="B20" s="40" t="s">
        <v>82</v>
      </c>
      <c r="C20" s="42">
        <v>10</v>
      </c>
      <c r="D20" s="36">
        <v>1675225.2</v>
      </c>
      <c r="E20" s="42">
        <v>7</v>
      </c>
      <c r="F20" s="36">
        <v>752193</v>
      </c>
      <c r="G20" s="109">
        <v>7</v>
      </c>
      <c r="H20" s="114" t="s">
        <v>542</v>
      </c>
      <c r="I20" s="112"/>
      <c r="J20" s="111"/>
      <c r="K20" s="42"/>
      <c r="L20" s="36"/>
    </row>
    <row r="21" spans="2:15" s="13" customFormat="1" ht="18" customHeight="1">
      <c r="B21" s="46" t="s">
        <v>68</v>
      </c>
      <c r="C21" s="47">
        <f>SUM(C16:C19)</f>
        <v>261</v>
      </c>
      <c r="D21" s="48">
        <f t="shared" ref="D21:L21" si="0">SUM(D16:D20)</f>
        <v>525611498.73999995</v>
      </c>
      <c r="E21" s="47">
        <f t="shared" si="0"/>
        <v>293</v>
      </c>
      <c r="F21" s="48">
        <f t="shared" si="0"/>
        <v>712710025.33759999</v>
      </c>
      <c r="G21" s="186">
        <f>+G16+G19</f>
        <v>272</v>
      </c>
      <c r="H21" s="187" t="s">
        <v>544</v>
      </c>
      <c r="I21" s="195">
        <f t="shared" si="0"/>
        <v>584852371.39818668</v>
      </c>
      <c r="J21" s="194"/>
      <c r="K21" s="206">
        <f t="shared" si="0"/>
        <v>212</v>
      </c>
      <c r="L21" s="188">
        <f t="shared" si="0"/>
        <v>128858074.58879992</v>
      </c>
    </row>
    <row r="22" spans="2:15" ht="18" customHeight="1"/>
    <row r="23" spans="2:15" ht="18" customHeight="1">
      <c r="I23" s="160" t="s">
        <v>556</v>
      </c>
    </row>
    <row r="24" spans="2:15" ht="18" customHeight="1">
      <c r="F24" s="243" t="s">
        <v>77</v>
      </c>
      <c r="G24" s="234" t="s">
        <v>83</v>
      </c>
      <c r="H24" s="247"/>
      <c r="I24" s="247"/>
      <c r="J24" s="235"/>
      <c r="K24" s="234" t="s">
        <v>86</v>
      </c>
      <c r="L24" s="235"/>
    </row>
    <row r="25" spans="2:15" ht="30">
      <c r="F25" s="244"/>
      <c r="G25" s="236" t="s">
        <v>85</v>
      </c>
      <c r="H25" s="237"/>
      <c r="I25" s="234" t="s">
        <v>72</v>
      </c>
      <c r="J25" s="235"/>
      <c r="K25" s="207" t="s">
        <v>85</v>
      </c>
      <c r="L25" s="208" t="s">
        <v>72</v>
      </c>
      <c r="M25" s="94"/>
    </row>
    <row r="26" spans="2:15" ht="18" customHeight="1">
      <c r="E26" s="102"/>
      <c r="F26" s="40" t="s">
        <v>78</v>
      </c>
      <c r="G26" s="116">
        <v>261</v>
      </c>
      <c r="H26" s="114" t="s">
        <v>534</v>
      </c>
      <c r="I26" s="112">
        <f>+D21</f>
        <v>525611498.73999995</v>
      </c>
      <c r="J26" s="114" t="s">
        <v>534</v>
      </c>
      <c r="K26" s="42">
        <v>0</v>
      </c>
      <c r="L26" s="36">
        <v>0</v>
      </c>
    </row>
    <row r="27" spans="2:15" ht="18" customHeight="1">
      <c r="E27" s="102"/>
      <c r="F27" s="40" t="s">
        <v>79</v>
      </c>
      <c r="G27" s="110">
        <v>79</v>
      </c>
      <c r="H27" s="114" t="s">
        <v>538</v>
      </c>
      <c r="I27" s="113">
        <f>+'Renvcon Increm_No_Considera ama'!K95</f>
        <v>192139042.39264005</v>
      </c>
      <c r="J27" s="114" t="s">
        <v>538</v>
      </c>
      <c r="K27" s="43">
        <v>157</v>
      </c>
      <c r="L27" s="14">
        <f>+'Renvcon Increm_No_Consideradas'!I182-'Renvcon Increm_No_Consideradas'!G182</f>
        <v>0</v>
      </c>
    </row>
    <row r="28" spans="2:15" ht="18" customHeight="1">
      <c r="E28" s="15"/>
      <c r="F28" s="40" t="s">
        <v>80</v>
      </c>
      <c r="G28" s="109">
        <v>13</v>
      </c>
      <c r="H28" s="114" t="s">
        <v>535</v>
      </c>
      <c r="I28" s="112">
        <f>+Sustituciones_Incluidos!L26-Sustituciones_Incluidos!G26</f>
        <v>2948737.6867999993</v>
      </c>
      <c r="J28" s="114" t="s">
        <v>535</v>
      </c>
      <c r="K28" s="42">
        <f>+E28-G28</f>
        <v>-13</v>
      </c>
      <c r="L28" s="36">
        <f>+Sustituciones_No_Considerados!I57-Sustituciones_No_Considerados!G57</f>
        <v>0</v>
      </c>
    </row>
    <row r="29" spans="2:15" ht="17.25">
      <c r="F29" s="40" t="s">
        <v>81</v>
      </c>
      <c r="G29" s="116">
        <v>11</v>
      </c>
      <c r="H29" s="114" t="s">
        <v>536</v>
      </c>
      <c r="I29" s="112">
        <f>+Nuevos_Incluidos!M24</f>
        <v>47207730.499999993</v>
      </c>
      <c r="J29" s="114" t="s">
        <v>536</v>
      </c>
      <c r="K29" s="42">
        <v>21</v>
      </c>
      <c r="L29" s="36">
        <f>+Nuevos_No_Considerados!I44</f>
        <v>0</v>
      </c>
    </row>
    <row r="30" spans="2:15" ht="16.5">
      <c r="F30" s="40" t="s">
        <v>82</v>
      </c>
      <c r="G30" s="109">
        <v>7</v>
      </c>
      <c r="H30" s="114" t="s">
        <v>542</v>
      </c>
      <c r="I30" s="112"/>
      <c r="J30" s="111"/>
      <c r="K30" s="42"/>
      <c r="L30" s="36"/>
    </row>
    <row r="31" spans="2:15" ht="17.25">
      <c r="F31" s="214" t="s">
        <v>68</v>
      </c>
      <c r="G31" s="189">
        <f>+G26+G29</f>
        <v>272</v>
      </c>
      <c r="H31" s="190" t="s">
        <v>544</v>
      </c>
      <c r="I31" s="197">
        <f t="shared" ref="I31" si="1">SUM(I26:I30)</f>
        <v>767907009.31944001</v>
      </c>
      <c r="J31" s="196"/>
      <c r="K31" s="209">
        <f t="shared" ref="K31:L31" si="2">SUM(K26:K30)</f>
        <v>165</v>
      </c>
      <c r="L31" s="191">
        <f t="shared" si="2"/>
        <v>0</v>
      </c>
      <c r="M31" s="221">
        <f>+I21-I31</f>
        <v>-183054637.92125332</v>
      </c>
      <c r="N31" s="15" t="s">
        <v>562</v>
      </c>
    </row>
    <row r="34" spans="6:14" ht="15">
      <c r="I34" s="160" t="s">
        <v>557</v>
      </c>
    </row>
    <row r="35" spans="6:14" ht="15">
      <c r="F35" s="245" t="s">
        <v>77</v>
      </c>
      <c r="G35" s="238" t="s">
        <v>83</v>
      </c>
      <c r="H35" s="239"/>
      <c r="I35" s="239"/>
      <c r="J35" s="240"/>
      <c r="K35" s="238" t="s">
        <v>86</v>
      </c>
      <c r="L35" s="240"/>
    </row>
    <row r="36" spans="6:14" ht="30">
      <c r="F36" s="246"/>
      <c r="G36" s="241" t="s">
        <v>85</v>
      </c>
      <c r="H36" s="242"/>
      <c r="I36" s="238" t="s">
        <v>72</v>
      </c>
      <c r="J36" s="240"/>
      <c r="K36" s="198" t="s">
        <v>85</v>
      </c>
      <c r="L36" s="199" t="s">
        <v>72</v>
      </c>
    </row>
    <row r="37" spans="6:14" ht="17.25">
      <c r="F37" s="40" t="s">
        <v>78</v>
      </c>
      <c r="G37" s="116">
        <v>261</v>
      </c>
      <c r="H37" s="114" t="s">
        <v>534</v>
      </c>
      <c r="I37" s="112">
        <f>+D21</f>
        <v>525611498.73999995</v>
      </c>
      <c r="J37" s="114" t="s">
        <v>534</v>
      </c>
      <c r="K37" s="42">
        <v>0</v>
      </c>
      <c r="L37" s="36">
        <v>0</v>
      </c>
    </row>
    <row r="38" spans="6:14" ht="16.5">
      <c r="F38" s="40" t="s">
        <v>79</v>
      </c>
      <c r="G38" s="110">
        <v>1</v>
      </c>
      <c r="H38" s="114" t="s">
        <v>538</v>
      </c>
      <c r="I38" s="113">
        <f>+'Ren con Incremento'!O14</f>
        <v>743716.58723999932</v>
      </c>
      <c r="J38" s="114" t="s">
        <v>538</v>
      </c>
      <c r="K38" s="43">
        <v>157</v>
      </c>
      <c r="L38" s="14">
        <f>+'Renvcon Increm_No_Consideradas'!I193-'Renvcon Increm_No_Consideradas'!G193</f>
        <v>0</v>
      </c>
    </row>
    <row r="39" spans="6:14" ht="16.5">
      <c r="F39" s="40" t="s">
        <v>80</v>
      </c>
      <c r="G39" s="109">
        <v>13</v>
      </c>
      <c r="H39" s="114" t="s">
        <v>535</v>
      </c>
      <c r="I39" s="112">
        <f>+Sustituciones_Incluidos!N26-Sustituciones_Incluidos!G26</f>
        <v>2418522.6367999986</v>
      </c>
      <c r="J39" s="114" t="s">
        <v>535</v>
      </c>
      <c r="K39" s="42">
        <f>+E39-G39</f>
        <v>-13</v>
      </c>
      <c r="L39" s="36">
        <f>+Sustituciones_No_Considerados!I68-Sustituciones_No_Considerados!G68</f>
        <v>0</v>
      </c>
    </row>
    <row r="40" spans="6:14" ht="17.25">
      <c r="F40" s="40" t="s">
        <v>81</v>
      </c>
      <c r="G40" s="116">
        <v>11</v>
      </c>
      <c r="H40" s="114" t="s">
        <v>536</v>
      </c>
      <c r="I40" s="112">
        <f>+Nuevos_Incluidos!O24</f>
        <v>43411163.396799996</v>
      </c>
      <c r="J40" s="114" t="s">
        <v>536</v>
      </c>
      <c r="K40" s="42">
        <v>21</v>
      </c>
      <c r="L40" s="36">
        <f>+Nuevos_No_Considerados!I55</f>
        <v>0</v>
      </c>
    </row>
    <row r="41" spans="6:14" ht="16.5">
      <c r="F41" s="40" t="s">
        <v>82</v>
      </c>
      <c r="G41" s="109">
        <v>7</v>
      </c>
      <c r="H41" s="114" t="s">
        <v>542</v>
      </c>
      <c r="I41" s="112"/>
      <c r="J41" s="111"/>
      <c r="K41" s="42"/>
      <c r="L41" s="36"/>
    </row>
    <row r="42" spans="6:14" ht="17.25">
      <c r="F42" s="215" t="s">
        <v>68</v>
      </c>
      <c r="G42" s="200">
        <f>+G37+G40</f>
        <v>272</v>
      </c>
      <c r="H42" s="201" t="s">
        <v>544</v>
      </c>
      <c r="I42" s="202">
        <f t="shared" ref="I42" si="3">SUM(I37:I41)</f>
        <v>572184901.36083996</v>
      </c>
      <c r="J42" s="203"/>
      <c r="K42" s="204">
        <f t="shared" ref="K42:L42" si="4">SUM(K37:K41)</f>
        <v>165</v>
      </c>
      <c r="L42" s="205">
        <f t="shared" si="4"/>
        <v>0</v>
      </c>
      <c r="M42" s="13">
        <f>+I21-I42</f>
        <v>12667470.037346721</v>
      </c>
      <c r="N42" s="15" t="s">
        <v>562</v>
      </c>
    </row>
    <row r="55" spans="2:4" ht="30">
      <c r="B55" s="96" t="s">
        <v>521</v>
      </c>
      <c r="C55" s="96" t="s">
        <v>525</v>
      </c>
      <c r="D55" s="96" t="s">
        <v>510</v>
      </c>
    </row>
    <row r="56" spans="2:4">
      <c r="B56" s="97" t="s">
        <v>88</v>
      </c>
      <c r="C56" s="36">
        <v>420773748.30000001</v>
      </c>
      <c r="D56" s="14">
        <v>77017040.700000003</v>
      </c>
    </row>
    <row r="57" spans="2:4">
      <c r="B57" s="97" t="s">
        <v>96</v>
      </c>
      <c r="C57" s="36">
        <v>164154868</v>
      </c>
      <c r="D57" s="14">
        <v>30046366</v>
      </c>
    </row>
    <row r="58" spans="2:4" ht="15">
      <c r="B58" s="95" t="s">
        <v>68</v>
      </c>
      <c r="C58" s="98">
        <f>C56+C57</f>
        <v>584928616.29999995</v>
      </c>
      <c r="D58" s="99">
        <f>D56+D57</f>
        <v>107063406.7</v>
      </c>
    </row>
    <row r="60" spans="2:4" ht="15">
      <c r="B60" s="103" t="s">
        <v>524</v>
      </c>
      <c r="C60" s="104">
        <f>+C58-I21</f>
        <v>76244.901813268661</v>
      </c>
    </row>
    <row r="62" spans="2:4" ht="15">
      <c r="B62" s="115" t="s">
        <v>533</v>
      </c>
    </row>
    <row r="63" spans="2:4">
      <c r="B63" s="15" t="s">
        <v>537</v>
      </c>
    </row>
    <row r="64" spans="2:4">
      <c r="B64" s="15" t="s">
        <v>539</v>
      </c>
    </row>
    <row r="65" spans="2:2">
      <c r="B65" s="15" t="s">
        <v>540</v>
      </c>
    </row>
    <row r="66" spans="2:2">
      <c r="B66" s="15" t="s">
        <v>541</v>
      </c>
    </row>
    <row r="67" spans="2:2">
      <c r="B67" s="15" t="s">
        <v>543</v>
      </c>
    </row>
    <row r="68" spans="2:2">
      <c r="B68" s="15" t="s">
        <v>545</v>
      </c>
    </row>
    <row r="69" spans="2:2" ht="15">
      <c r="B69" s="15" t="s">
        <v>546</v>
      </c>
    </row>
  </sheetData>
  <mergeCells count="24">
    <mergeCell ref="G36:H36"/>
    <mergeCell ref="I36:J36"/>
    <mergeCell ref="F24:F25"/>
    <mergeCell ref="F35:F36"/>
    <mergeCell ref="G24:J24"/>
    <mergeCell ref="K24:L24"/>
    <mergeCell ref="G25:H25"/>
    <mergeCell ref="I25:J25"/>
    <mergeCell ref="G35:J35"/>
    <mergeCell ref="K35:L35"/>
    <mergeCell ref="B13:E13"/>
    <mergeCell ref="B2:L2"/>
    <mergeCell ref="B3:L3"/>
    <mergeCell ref="B4:L4"/>
    <mergeCell ref="B5:L5"/>
    <mergeCell ref="B6:L6"/>
    <mergeCell ref="B8:L8"/>
    <mergeCell ref="B14:B15"/>
    <mergeCell ref="E14:F14"/>
    <mergeCell ref="C14:D14"/>
    <mergeCell ref="K14:L14"/>
    <mergeCell ref="G15:H15"/>
    <mergeCell ref="I15:J15"/>
    <mergeCell ref="G14:J14"/>
  </mergeCells>
  <printOptions horizontalCentered="1"/>
  <pageMargins left="0.59055118110236227" right="0.59055118110236227" top="0.74803149606299213" bottom="0.74803149606299213" header="0.31496062992125984" footer="0.31496062992125984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R26"/>
  <sheetViews>
    <sheetView topLeftCell="B7" zoomScale="90" zoomScaleNormal="90" workbookViewId="0">
      <selection activeCell="H21" sqref="H21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4" width="13.85546875" customWidth="1"/>
    <col min="15" max="15" width="14.7109375" bestFit="1" customWidth="1"/>
    <col min="16" max="16" width="33" customWidth="1"/>
    <col min="18" max="18" width="16" customWidth="1"/>
  </cols>
  <sheetData>
    <row r="2" spans="2:18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8">
      <c r="B3" s="224" t="s">
        <v>3</v>
      </c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</row>
    <row r="4" spans="2:18">
      <c r="B4" s="224" t="s">
        <v>0</v>
      </c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</row>
    <row r="5" spans="2:18">
      <c r="B5" s="224" t="s">
        <v>4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</row>
    <row r="6" spans="2:18">
      <c r="B6" s="224" t="s">
        <v>1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</row>
    <row r="7" spans="2:18">
      <c r="B7" s="224" t="s">
        <v>70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</row>
    <row r="8" spans="2:18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2:18" ht="15.75">
      <c r="B9" s="222" t="s">
        <v>125</v>
      </c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</row>
    <row r="10" spans="2:18" ht="15.75">
      <c r="B10" s="222" t="s">
        <v>491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</row>
    <row r="11" spans="2:18">
      <c r="J11" s="248" t="s">
        <v>555</v>
      </c>
      <c r="K11" s="249"/>
      <c r="L11" s="250" t="s">
        <v>556</v>
      </c>
      <c r="M11" s="251"/>
      <c r="N11" s="252" t="s">
        <v>557</v>
      </c>
      <c r="O11" s="253"/>
    </row>
    <row r="12" spans="2:18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180" t="s">
        <v>523</v>
      </c>
      <c r="K12" s="180" t="s">
        <v>522</v>
      </c>
      <c r="L12" s="168" t="s">
        <v>529</v>
      </c>
      <c r="M12" s="168" t="s">
        <v>134</v>
      </c>
      <c r="N12" s="174" t="s">
        <v>529</v>
      </c>
      <c r="O12" s="174" t="s">
        <v>134</v>
      </c>
      <c r="P12" s="56" t="s">
        <v>518</v>
      </c>
    </row>
    <row r="13" spans="2:18" ht="39.950000000000003" customHeight="1">
      <c r="B13" s="57">
        <v>1</v>
      </c>
      <c r="C13" s="84" t="s">
        <v>94</v>
      </c>
      <c r="D13" s="84" t="s">
        <v>511</v>
      </c>
      <c r="E13" s="84" t="s">
        <v>512</v>
      </c>
      <c r="F13" s="82">
        <v>120000</v>
      </c>
      <c r="G13" s="82">
        <v>1670400</v>
      </c>
      <c r="H13" s="84" t="s">
        <v>137</v>
      </c>
      <c r="I13" s="82">
        <v>1670400</v>
      </c>
      <c r="J13" s="181">
        <v>12</v>
      </c>
      <c r="K13" s="122">
        <f>+$F13*J13*1.16</f>
        <v>1670400</v>
      </c>
      <c r="L13" s="182">
        <v>9</v>
      </c>
      <c r="M13" s="170">
        <f>+$F13*L13*1.16</f>
        <v>1252800</v>
      </c>
      <c r="N13" s="184">
        <v>8</v>
      </c>
      <c r="O13" s="176">
        <f>+$F13*N13*1.16</f>
        <v>1113600</v>
      </c>
      <c r="P13" s="92" t="s">
        <v>514</v>
      </c>
      <c r="R13" s="100"/>
    </row>
    <row r="14" spans="2:18" ht="39.950000000000003" customHeight="1">
      <c r="B14" s="57">
        <v>2</v>
      </c>
      <c r="C14" s="84" t="s">
        <v>94</v>
      </c>
      <c r="D14" s="84" t="s">
        <v>135</v>
      </c>
      <c r="E14" s="84" t="s">
        <v>136</v>
      </c>
      <c r="F14" s="82">
        <v>17000</v>
      </c>
      <c r="G14" s="82">
        <f>+F14*12</f>
        <v>204000</v>
      </c>
      <c r="H14" s="84" t="s">
        <v>137</v>
      </c>
      <c r="I14" s="82">
        <f>+G14</f>
        <v>204000</v>
      </c>
      <c r="J14" s="181">
        <v>9</v>
      </c>
      <c r="K14" s="122">
        <f>+$F14*J14</f>
        <v>153000</v>
      </c>
      <c r="L14" s="182">
        <v>9</v>
      </c>
      <c r="M14" s="170">
        <f>+$F14*L14</f>
        <v>153000</v>
      </c>
      <c r="N14" s="184">
        <v>8</v>
      </c>
      <c r="O14" s="176">
        <f>+$F14*N14</f>
        <v>136000</v>
      </c>
      <c r="P14" s="92" t="s">
        <v>519</v>
      </c>
      <c r="R14" s="100"/>
    </row>
    <row r="15" spans="2:18" ht="39.950000000000003" customHeight="1">
      <c r="B15" s="57">
        <v>3</v>
      </c>
      <c r="C15" s="84" t="s">
        <v>95</v>
      </c>
      <c r="D15" s="84" t="s">
        <v>138</v>
      </c>
      <c r="E15" s="84" t="s">
        <v>483</v>
      </c>
      <c r="F15" s="82">
        <v>500000</v>
      </c>
      <c r="G15" s="82">
        <v>6959999.9999999991</v>
      </c>
      <c r="H15" s="84" t="s">
        <v>137</v>
      </c>
      <c r="I15" s="82">
        <v>6959999.9999999991</v>
      </c>
      <c r="J15" s="181">
        <v>9</v>
      </c>
      <c r="K15" s="122">
        <f t="shared" ref="K15:M17" si="0">+$F15*J15*1.16</f>
        <v>5220000</v>
      </c>
      <c r="L15" s="182">
        <v>9</v>
      </c>
      <c r="M15" s="170">
        <f t="shared" si="0"/>
        <v>5220000</v>
      </c>
      <c r="N15" s="184">
        <v>8</v>
      </c>
      <c r="O15" s="176">
        <f t="shared" ref="O15" si="1">+$F15*N15*1.16</f>
        <v>4640000</v>
      </c>
      <c r="P15" s="92" t="s">
        <v>514</v>
      </c>
      <c r="R15" s="100"/>
    </row>
    <row r="16" spans="2:18" ht="39.950000000000003" customHeight="1">
      <c r="B16" s="57">
        <v>4</v>
      </c>
      <c r="C16" s="84" t="s">
        <v>97</v>
      </c>
      <c r="D16" s="84" t="s">
        <v>513</v>
      </c>
      <c r="E16" s="84" t="s">
        <v>153</v>
      </c>
      <c r="F16" s="82">
        <v>70000</v>
      </c>
      <c r="G16" s="82">
        <v>974400</v>
      </c>
      <c r="H16" s="84" t="s">
        <v>137</v>
      </c>
      <c r="I16" s="82">
        <v>974400</v>
      </c>
      <c r="J16" s="181">
        <v>12</v>
      </c>
      <c r="K16" s="122">
        <f t="shared" si="0"/>
        <v>974399.99999999988</v>
      </c>
      <c r="L16" s="182">
        <v>9</v>
      </c>
      <c r="M16" s="170">
        <f t="shared" si="0"/>
        <v>730800</v>
      </c>
      <c r="N16" s="184">
        <v>8</v>
      </c>
      <c r="O16" s="176">
        <f t="shared" ref="O16" si="2">+$F16*N16*1.16</f>
        <v>649600</v>
      </c>
      <c r="P16" s="92" t="s">
        <v>514</v>
      </c>
      <c r="R16" s="100"/>
    </row>
    <row r="17" spans="2:18" ht="39.950000000000003" customHeight="1">
      <c r="B17" s="57">
        <v>5</v>
      </c>
      <c r="C17" s="84" t="s">
        <v>99</v>
      </c>
      <c r="D17" s="84" t="s">
        <v>484</v>
      </c>
      <c r="E17" s="84" t="s">
        <v>485</v>
      </c>
      <c r="F17" s="82">
        <v>724240</v>
      </c>
      <c r="G17" s="82">
        <v>10081421</v>
      </c>
      <c r="H17" s="84" t="s">
        <v>137</v>
      </c>
      <c r="I17" s="82">
        <v>10081421</v>
      </c>
      <c r="J17" s="181">
        <v>12</v>
      </c>
      <c r="K17" s="122">
        <f t="shared" si="0"/>
        <v>10081420.799999999</v>
      </c>
      <c r="L17" s="182">
        <v>12</v>
      </c>
      <c r="M17" s="170">
        <f t="shared" si="0"/>
        <v>10081420.799999999</v>
      </c>
      <c r="N17" s="184">
        <v>12</v>
      </c>
      <c r="O17" s="176">
        <f t="shared" ref="O17" si="3">+$F17*N17*1.16</f>
        <v>10081420.799999999</v>
      </c>
      <c r="P17" s="92" t="s">
        <v>515</v>
      </c>
      <c r="R17" s="100"/>
    </row>
    <row r="18" spans="2:18" ht="39.950000000000003" customHeight="1">
      <c r="B18" s="57">
        <v>6</v>
      </c>
      <c r="C18" s="84" t="s">
        <v>103</v>
      </c>
      <c r="D18" s="84" t="s">
        <v>147</v>
      </c>
      <c r="E18" s="84" t="s">
        <v>148</v>
      </c>
      <c r="F18" s="82">
        <v>25000</v>
      </c>
      <c r="G18" s="82">
        <f>+F18*12</f>
        <v>300000</v>
      </c>
      <c r="H18" s="84" t="s">
        <v>137</v>
      </c>
      <c r="I18" s="82">
        <f>+G18</f>
        <v>300000</v>
      </c>
      <c r="J18" s="181">
        <v>9</v>
      </c>
      <c r="K18" s="122">
        <f>+$F18*J18</f>
        <v>225000</v>
      </c>
      <c r="L18" s="182">
        <v>9</v>
      </c>
      <c r="M18" s="170">
        <f>+$F18*L18</f>
        <v>225000</v>
      </c>
      <c r="N18" s="184">
        <v>8</v>
      </c>
      <c r="O18" s="176">
        <f>+$F18*N18</f>
        <v>200000</v>
      </c>
      <c r="P18" s="92" t="s">
        <v>519</v>
      </c>
      <c r="R18" s="100"/>
    </row>
    <row r="19" spans="2:18" ht="39.950000000000003" customHeight="1">
      <c r="B19" s="57">
        <v>7</v>
      </c>
      <c r="C19" s="84" t="s">
        <v>96</v>
      </c>
      <c r="D19" s="84" t="s">
        <v>486</v>
      </c>
      <c r="E19" s="84" t="s">
        <v>139</v>
      </c>
      <c r="F19" s="82">
        <v>2069315.32</v>
      </c>
      <c r="G19" s="82">
        <v>28804869.254399996</v>
      </c>
      <c r="H19" s="84" t="s">
        <v>137</v>
      </c>
      <c r="I19" s="82">
        <v>28804869.254399996</v>
      </c>
      <c r="J19" s="181">
        <v>12</v>
      </c>
      <c r="K19" s="122">
        <f t="shared" ref="K19:M21" si="4">+$F19*J19*1.16</f>
        <v>28804869.254399996</v>
      </c>
      <c r="L19" s="182">
        <v>10</v>
      </c>
      <c r="M19" s="170">
        <f t="shared" si="4"/>
        <v>24004057.711999997</v>
      </c>
      <c r="N19" s="184">
        <v>9</v>
      </c>
      <c r="O19" s="176">
        <f t="shared" ref="O19" si="5">+$F19*N19*1.16</f>
        <v>21603651.940799996</v>
      </c>
      <c r="P19" s="92" t="s">
        <v>530</v>
      </c>
      <c r="R19" s="100"/>
    </row>
    <row r="20" spans="2:18" ht="39.950000000000003" customHeight="1">
      <c r="B20" s="57">
        <v>8</v>
      </c>
      <c r="C20" s="84" t="s">
        <v>106</v>
      </c>
      <c r="D20" s="84" t="s">
        <v>487</v>
      </c>
      <c r="E20" s="84" t="s">
        <v>488</v>
      </c>
      <c r="F20" s="82">
        <v>305397.7</v>
      </c>
      <c r="G20" s="82">
        <v>4251136</v>
      </c>
      <c r="H20" s="84" t="s">
        <v>137</v>
      </c>
      <c r="I20" s="82">
        <v>4251136</v>
      </c>
      <c r="J20" s="181">
        <v>12</v>
      </c>
      <c r="K20" s="122">
        <f t="shared" si="4"/>
        <v>4251135.9840000002</v>
      </c>
      <c r="L20" s="182">
        <v>9</v>
      </c>
      <c r="M20" s="170">
        <f t="shared" si="4"/>
        <v>3188351.9879999999</v>
      </c>
      <c r="N20" s="184">
        <v>8</v>
      </c>
      <c r="O20" s="176">
        <f t="shared" ref="O20" si="6">+$F20*N20*1.16</f>
        <v>2834090.656</v>
      </c>
      <c r="P20" s="93" t="s">
        <v>516</v>
      </c>
      <c r="R20" s="100"/>
    </row>
    <row r="21" spans="2:18" ht="39.950000000000003" customHeight="1">
      <c r="B21" s="57">
        <v>9</v>
      </c>
      <c r="C21" s="84" t="s">
        <v>118</v>
      </c>
      <c r="D21" s="84" t="s">
        <v>138</v>
      </c>
      <c r="E21" s="84" t="s">
        <v>489</v>
      </c>
      <c r="F21" s="82">
        <v>150000</v>
      </c>
      <c r="G21" s="82">
        <v>2088000</v>
      </c>
      <c r="H21" s="84" t="s">
        <v>137</v>
      </c>
      <c r="I21" s="82">
        <v>2088000</v>
      </c>
      <c r="J21" s="181">
        <v>9</v>
      </c>
      <c r="K21" s="122">
        <f t="shared" si="4"/>
        <v>1566000</v>
      </c>
      <c r="L21" s="182">
        <v>9</v>
      </c>
      <c r="M21" s="170">
        <f t="shared" si="4"/>
        <v>1566000</v>
      </c>
      <c r="N21" s="184">
        <v>8</v>
      </c>
      <c r="O21" s="176">
        <f t="shared" ref="O21" si="7">+$F21*N21*1.16</f>
        <v>1392000</v>
      </c>
      <c r="P21" s="93" t="s">
        <v>517</v>
      </c>
      <c r="R21" s="100"/>
    </row>
    <row r="22" spans="2:18" ht="39.950000000000003" customHeight="1">
      <c r="B22" s="57">
        <v>10</v>
      </c>
      <c r="C22" s="84" t="s">
        <v>124</v>
      </c>
      <c r="D22" s="84" t="s">
        <v>138</v>
      </c>
      <c r="E22" s="84" t="s">
        <v>136</v>
      </c>
      <c r="F22" s="82">
        <v>25500</v>
      </c>
      <c r="G22" s="82">
        <v>306000</v>
      </c>
      <c r="H22" s="84" t="s">
        <v>137</v>
      </c>
      <c r="I22" s="82">
        <v>306000</v>
      </c>
      <c r="J22" s="181">
        <v>9</v>
      </c>
      <c r="K22" s="122">
        <f>+$F22*J22</f>
        <v>229500</v>
      </c>
      <c r="L22" s="182">
        <v>9</v>
      </c>
      <c r="M22" s="170">
        <f>+$F22*L22</f>
        <v>229500</v>
      </c>
      <c r="N22" s="184">
        <v>8</v>
      </c>
      <c r="O22" s="176">
        <f>+$F22*N22</f>
        <v>204000</v>
      </c>
      <c r="P22" s="93" t="s">
        <v>517</v>
      </c>
      <c r="R22" s="100"/>
    </row>
    <row r="23" spans="2:18" ht="39.950000000000003" customHeight="1">
      <c r="B23" s="57">
        <v>11</v>
      </c>
      <c r="C23" s="84" t="s">
        <v>119</v>
      </c>
      <c r="D23" s="84" t="s">
        <v>490</v>
      </c>
      <c r="E23" s="84" t="s">
        <v>143</v>
      </c>
      <c r="F23" s="82">
        <v>40000</v>
      </c>
      <c r="G23" s="82">
        <v>556800</v>
      </c>
      <c r="H23" s="84" t="s">
        <v>137</v>
      </c>
      <c r="I23" s="82">
        <v>556800</v>
      </c>
      <c r="J23" s="181">
        <v>12</v>
      </c>
      <c r="K23" s="122">
        <f>+$F23*J23*1.16</f>
        <v>556800</v>
      </c>
      <c r="L23" s="182">
        <v>12</v>
      </c>
      <c r="M23" s="170">
        <f>+$F23*L23*1.16</f>
        <v>556800</v>
      </c>
      <c r="N23" s="184">
        <v>12</v>
      </c>
      <c r="O23" s="176">
        <f>+$F23*N23*1.16</f>
        <v>556800</v>
      </c>
      <c r="P23" s="92" t="s">
        <v>530</v>
      </c>
      <c r="R23" s="100"/>
    </row>
    <row r="24" spans="2:18">
      <c r="E24" s="86" t="s">
        <v>68</v>
      </c>
      <c r="F24" s="82">
        <f>SUM(F13:F23)</f>
        <v>4046453.0200000005</v>
      </c>
      <c r="G24" s="82">
        <f>SUM(G13:G23)</f>
        <v>56197026.2544</v>
      </c>
      <c r="H24" s="83"/>
      <c r="I24" s="82">
        <f>SUM(I13:I23)</f>
        <v>56197026.2544</v>
      </c>
      <c r="J24" s="152"/>
      <c r="K24" s="152">
        <f>SUM(K13:K23)</f>
        <v>53732526.038399994</v>
      </c>
      <c r="L24" s="183"/>
      <c r="M24" s="183">
        <f>SUM(M13:M23)</f>
        <v>47207730.499999993</v>
      </c>
      <c r="N24" s="185"/>
      <c r="O24" s="185">
        <f>SUM(O13:O23)</f>
        <v>43411163.396799996</v>
      </c>
      <c r="P24" s="101"/>
    </row>
    <row r="25" spans="2:18" ht="15.75" thickBot="1"/>
    <row r="26" spans="2:18" ht="24" thickBot="1">
      <c r="B26" s="157" t="s">
        <v>551</v>
      </c>
      <c r="K26" s="210" t="s">
        <v>558</v>
      </c>
      <c r="L26" s="211"/>
      <c r="M26" s="212">
        <f>+K24-M24</f>
        <v>6524795.5384000018</v>
      </c>
      <c r="N26" s="211"/>
      <c r="O26" s="213">
        <f>+K24-O24</f>
        <v>10321362.641599998</v>
      </c>
    </row>
  </sheetData>
  <sortState xmlns:xlrd2="http://schemas.microsoft.com/office/spreadsheetml/2017/richdata2" ref="C13:P23">
    <sortCondition ref="C13:C23"/>
  </sortState>
  <mergeCells count="10">
    <mergeCell ref="J11:K11"/>
    <mergeCell ref="L11:M11"/>
    <mergeCell ref="N11:O11"/>
    <mergeCell ref="B9:P9"/>
    <mergeCell ref="B10:P10"/>
    <mergeCell ref="B3:P3"/>
    <mergeCell ref="B4:P4"/>
    <mergeCell ref="B5:P5"/>
    <mergeCell ref="B6:P6"/>
    <mergeCell ref="B7:P7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S30"/>
  <sheetViews>
    <sheetView zoomScale="92" zoomScaleNormal="92" workbookViewId="0">
      <selection activeCell="D18" sqref="D18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customWidth="1"/>
    <col min="8" max="8" width="17.42578125" customWidth="1"/>
    <col min="9" max="9" width="12" customWidth="1"/>
    <col min="10" max="10" width="17.140625" bestFit="1" customWidth="1"/>
    <col min="11" max="14" width="17.140625" customWidth="1"/>
    <col min="15" max="15" width="27.140625" customWidth="1"/>
    <col min="16" max="16" width="13.5703125" bestFit="1" customWidth="1"/>
    <col min="17" max="17" width="16" bestFit="1" customWidth="1"/>
    <col min="18" max="18" width="16.5703125" customWidth="1"/>
  </cols>
  <sheetData>
    <row r="2" spans="2:19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2:19">
      <c r="B3" s="224" t="s">
        <v>3</v>
      </c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</row>
    <row r="4" spans="2:19">
      <c r="B4" s="224" t="s">
        <v>0</v>
      </c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</row>
    <row r="5" spans="2:19">
      <c r="B5" s="224" t="s">
        <v>4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</row>
    <row r="6" spans="2:19">
      <c r="B6" s="224" t="s">
        <v>1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</row>
    <row r="7" spans="2:19">
      <c r="B7" s="224" t="s">
        <v>70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</row>
    <row r="8" spans="2:19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2:19" ht="15.75">
      <c r="B9" s="222" t="s">
        <v>125</v>
      </c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</row>
    <row r="10" spans="2:19" ht="15.75">
      <c r="B10" s="222" t="s">
        <v>492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</row>
    <row r="11" spans="2:19">
      <c r="I11" s="254" t="s">
        <v>555</v>
      </c>
      <c r="J11" s="255"/>
      <c r="K11" s="250" t="s">
        <v>556</v>
      </c>
      <c r="L11" s="251"/>
      <c r="M11" s="252" t="s">
        <v>557</v>
      </c>
      <c r="N11" s="253"/>
    </row>
    <row r="12" spans="2:1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162" t="s">
        <v>529</v>
      </c>
      <c r="J12" s="162" t="s">
        <v>134</v>
      </c>
      <c r="K12" s="168" t="s">
        <v>529</v>
      </c>
      <c r="L12" s="168" t="s">
        <v>134</v>
      </c>
      <c r="M12" s="174" t="s">
        <v>529</v>
      </c>
      <c r="N12" s="174" t="s">
        <v>134</v>
      </c>
      <c r="O12" s="56" t="s">
        <v>518</v>
      </c>
    </row>
    <row r="13" spans="2:19" ht="39.950000000000003" customHeight="1">
      <c r="B13" s="118">
        <v>1</v>
      </c>
      <c r="C13" s="135" t="s">
        <v>89</v>
      </c>
      <c r="D13" s="129" t="s">
        <v>493</v>
      </c>
      <c r="E13" s="121" t="s">
        <v>494</v>
      </c>
      <c r="F13" s="122">
        <v>149599.14000000001</v>
      </c>
      <c r="G13" s="122">
        <v>2082420.0288</v>
      </c>
      <c r="H13" s="123" t="s">
        <v>169</v>
      </c>
      <c r="I13" s="163">
        <v>12</v>
      </c>
      <c r="J13" s="164">
        <f>+$R13*I13</f>
        <v>5602800</v>
      </c>
      <c r="K13" s="169">
        <v>12</v>
      </c>
      <c r="L13" s="170">
        <f>+$R13*K13</f>
        <v>5602800</v>
      </c>
      <c r="M13" s="175">
        <v>12</v>
      </c>
      <c r="N13" s="176">
        <f>+$R13*M13</f>
        <v>5602800</v>
      </c>
      <c r="O13" s="133" t="s">
        <v>520</v>
      </c>
      <c r="P13" s="100"/>
      <c r="Q13" s="117">
        <v>5602800</v>
      </c>
      <c r="R13" s="100">
        <f>+Q13/12</f>
        <v>466900</v>
      </c>
      <c r="S13" s="100">
        <f t="shared" ref="S13:S19" si="0">+Q13-J13</f>
        <v>0</v>
      </c>
    </row>
    <row r="14" spans="2:19" ht="39.950000000000003" customHeight="1">
      <c r="B14" s="118">
        <f>+B13+1</f>
        <v>2</v>
      </c>
      <c r="C14" s="119" t="s">
        <v>93</v>
      </c>
      <c r="D14" s="120" t="s">
        <v>495</v>
      </c>
      <c r="E14" s="121" t="s">
        <v>193</v>
      </c>
      <c r="F14" s="122">
        <v>14015.57</v>
      </c>
      <c r="G14" s="122">
        <v>195096.73439999999</v>
      </c>
      <c r="H14" s="123" t="s">
        <v>169</v>
      </c>
      <c r="I14" s="163">
        <v>12</v>
      </c>
      <c r="J14" s="164">
        <f t="shared" ref="J14:L25" si="1">+$R14*I14</f>
        <v>800400</v>
      </c>
      <c r="K14" s="169">
        <v>12</v>
      </c>
      <c r="L14" s="170">
        <f t="shared" si="1"/>
        <v>800400</v>
      </c>
      <c r="M14" s="175">
        <v>12</v>
      </c>
      <c r="N14" s="176">
        <f t="shared" ref="N14" si="2">+$R14*M14</f>
        <v>800400</v>
      </c>
      <c r="O14" s="133" t="s">
        <v>520</v>
      </c>
      <c r="P14" s="100"/>
      <c r="Q14" s="117">
        <v>800400</v>
      </c>
      <c r="R14" s="100">
        <f t="shared" ref="R14:R26" si="3">+Q14/12</f>
        <v>66700</v>
      </c>
      <c r="S14" s="100">
        <f t="shared" si="0"/>
        <v>0</v>
      </c>
    </row>
    <row r="15" spans="2:19" ht="39.950000000000003" customHeight="1">
      <c r="B15" s="118">
        <f t="shared" ref="B15:B25" si="4">+B14+1</f>
        <v>3</v>
      </c>
      <c r="C15" s="119" t="s">
        <v>102</v>
      </c>
      <c r="D15" s="120" t="s">
        <v>496</v>
      </c>
      <c r="E15" s="130" t="s">
        <v>497</v>
      </c>
      <c r="F15" s="122">
        <v>60000</v>
      </c>
      <c r="G15" s="122">
        <v>835200</v>
      </c>
      <c r="H15" s="134" t="s">
        <v>169</v>
      </c>
      <c r="I15" s="163">
        <v>12</v>
      </c>
      <c r="J15" s="164">
        <f t="shared" si="1"/>
        <v>960480</v>
      </c>
      <c r="K15" s="169">
        <v>12</v>
      </c>
      <c r="L15" s="170">
        <f t="shared" si="1"/>
        <v>960480</v>
      </c>
      <c r="M15" s="175">
        <v>12</v>
      </c>
      <c r="N15" s="176">
        <f t="shared" ref="N15" si="5">+$R15*M15</f>
        <v>960480</v>
      </c>
      <c r="O15" s="133" t="s">
        <v>520</v>
      </c>
      <c r="P15" s="100"/>
      <c r="Q15" s="117">
        <v>960480</v>
      </c>
      <c r="R15" s="100">
        <f t="shared" si="3"/>
        <v>80040</v>
      </c>
      <c r="S15" s="100">
        <f t="shared" si="0"/>
        <v>0</v>
      </c>
    </row>
    <row r="16" spans="2:19" ht="39.950000000000003" customHeight="1">
      <c r="B16" s="118">
        <f t="shared" si="4"/>
        <v>4</v>
      </c>
      <c r="C16" s="119" t="s">
        <v>105</v>
      </c>
      <c r="D16" s="129" t="s">
        <v>498</v>
      </c>
      <c r="E16" s="130" t="s">
        <v>204</v>
      </c>
      <c r="F16" s="122">
        <v>55000</v>
      </c>
      <c r="G16" s="122">
        <v>765600</v>
      </c>
      <c r="H16" s="123" t="s">
        <v>169</v>
      </c>
      <c r="I16" s="163">
        <v>12</v>
      </c>
      <c r="J16" s="164">
        <f t="shared" si="1"/>
        <v>880440</v>
      </c>
      <c r="K16" s="169">
        <v>12</v>
      </c>
      <c r="L16" s="170">
        <f t="shared" si="1"/>
        <v>880440</v>
      </c>
      <c r="M16" s="175">
        <v>12</v>
      </c>
      <c r="N16" s="176">
        <f t="shared" ref="N16" si="6">+$R16*M16</f>
        <v>880440</v>
      </c>
      <c r="O16" s="133" t="s">
        <v>520</v>
      </c>
      <c r="P16" s="100"/>
      <c r="Q16" s="117">
        <v>880440</v>
      </c>
      <c r="R16" s="100">
        <f t="shared" si="3"/>
        <v>73370</v>
      </c>
      <c r="S16" s="100">
        <f t="shared" si="0"/>
        <v>0</v>
      </c>
    </row>
    <row r="17" spans="2:19" ht="39.950000000000003" customHeight="1">
      <c r="B17" s="118">
        <f t="shared" si="4"/>
        <v>5</v>
      </c>
      <c r="C17" s="119" t="s">
        <v>107</v>
      </c>
      <c r="D17" s="120" t="s">
        <v>499</v>
      </c>
      <c r="E17" s="130" t="s">
        <v>500</v>
      </c>
      <c r="F17" s="122">
        <v>47308</v>
      </c>
      <c r="G17" s="122">
        <v>658527.36</v>
      </c>
      <c r="H17" s="144" t="s">
        <v>169</v>
      </c>
      <c r="I17" s="163">
        <v>12</v>
      </c>
      <c r="J17" s="164">
        <f t="shared" si="1"/>
        <v>757307</v>
      </c>
      <c r="K17" s="169">
        <v>12</v>
      </c>
      <c r="L17" s="170">
        <f t="shared" si="1"/>
        <v>757307</v>
      </c>
      <c r="M17" s="175">
        <v>12</v>
      </c>
      <c r="N17" s="176">
        <f t="shared" ref="N17" si="7">+$R17*M17</f>
        <v>757307</v>
      </c>
      <c r="O17" s="133" t="s">
        <v>520</v>
      </c>
      <c r="P17" s="100"/>
      <c r="Q17" s="117">
        <v>757307</v>
      </c>
      <c r="R17" s="100">
        <f t="shared" si="3"/>
        <v>63108.916666666664</v>
      </c>
      <c r="S17" s="100">
        <f t="shared" si="0"/>
        <v>0</v>
      </c>
    </row>
    <row r="18" spans="2:19" ht="39.950000000000003" customHeight="1">
      <c r="B18" s="118">
        <f t="shared" si="4"/>
        <v>6</v>
      </c>
      <c r="C18" s="119" t="s">
        <v>108</v>
      </c>
      <c r="D18" s="129" t="s">
        <v>501</v>
      </c>
      <c r="E18" s="130" t="s">
        <v>157</v>
      </c>
      <c r="F18" s="122">
        <v>20000</v>
      </c>
      <c r="G18" s="122">
        <v>278400</v>
      </c>
      <c r="H18" s="145" t="s">
        <v>169</v>
      </c>
      <c r="I18" s="163">
        <v>12</v>
      </c>
      <c r="J18" s="164">
        <f t="shared" si="1"/>
        <v>320160</v>
      </c>
      <c r="K18" s="169">
        <v>12</v>
      </c>
      <c r="L18" s="170">
        <f t="shared" si="1"/>
        <v>320160</v>
      </c>
      <c r="M18" s="175">
        <v>12</v>
      </c>
      <c r="N18" s="176">
        <f t="shared" ref="N18" si="8">+$R18*M18</f>
        <v>320160</v>
      </c>
      <c r="O18" s="133" t="s">
        <v>520</v>
      </c>
      <c r="P18" s="100"/>
      <c r="Q18" s="117">
        <v>320160</v>
      </c>
      <c r="R18" s="100">
        <f t="shared" si="3"/>
        <v>26680</v>
      </c>
      <c r="S18" s="100">
        <f t="shared" si="0"/>
        <v>0</v>
      </c>
    </row>
    <row r="19" spans="2:19" ht="57" customHeight="1">
      <c r="B19" s="118">
        <f t="shared" si="4"/>
        <v>7</v>
      </c>
      <c r="C19" s="119" t="s">
        <v>110</v>
      </c>
      <c r="D19" s="129" t="s">
        <v>502</v>
      </c>
      <c r="E19" s="121" t="s">
        <v>379</v>
      </c>
      <c r="F19" s="122">
        <v>190000</v>
      </c>
      <c r="G19" s="122">
        <v>2644800</v>
      </c>
      <c r="H19" s="123" t="s">
        <v>169</v>
      </c>
      <c r="I19" s="163">
        <v>12</v>
      </c>
      <c r="J19" s="164">
        <f t="shared" si="1"/>
        <v>2644800</v>
      </c>
      <c r="K19" s="169">
        <v>9</v>
      </c>
      <c r="L19" s="170">
        <f t="shared" si="1"/>
        <v>1983600</v>
      </c>
      <c r="M19" s="175">
        <v>8</v>
      </c>
      <c r="N19" s="176">
        <f t="shared" ref="N19" si="9">+$R19*M19</f>
        <v>1763200</v>
      </c>
      <c r="O19" s="133" t="s">
        <v>519</v>
      </c>
      <c r="P19" s="100"/>
      <c r="Q19" s="117">
        <v>2644800</v>
      </c>
      <c r="R19" s="100">
        <f t="shared" si="3"/>
        <v>220400</v>
      </c>
      <c r="S19" s="100">
        <f t="shared" si="0"/>
        <v>0</v>
      </c>
    </row>
    <row r="20" spans="2:19" ht="39.950000000000003" customHeight="1">
      <c r="B20" s="118">
        <f t="shared" si="4"/>
        <v>8</v>
      </c>
      <c r="C20" s="119" t="s">
        <v>112</v>
      </c>
      <c r="D20" s="129" t="s">
        <v>503</v>
      </c>
      <c r="E20" s="130" t="s">
        <v>504</v>
      </c>
      <c r="F20" s="122">
        <v>2500</v>
      </c>
      <c r="G20" s="122">
        <v>34800</v>
      </c>
      <c r="H20" s="123" t="s">
        <v>169</v>
      </c>
      <c r="I20" s="163">
        <v>11</v>
      </c>
      <c r="J20" s="164">
        <f t="shared" si="1"/>
        <v>29241.666666666668</v>
      </c>
      <c r="K20" s="169">
        <v>9</v>
      </c>
      <c r="L20" s="170">
        <f t="shared" si="1"/>
        <v>23925</v>
      </c>
      <c r="M20" s="175">
        <v>8</v>
      </c>
      <c r="N20" s="176">
        <f t="shared" ref="N20" si="10">+$R20*M20</f>
        <v>21266.666666666668</v>
      </c>
      <c r="O20" s="131" t="s">
        <v>519</v>
      </c>
      <c r="P20" s="100"/>
      <c r="Q20" s="117">
        <v>31900</v>
      </c>
      <c r="R20" s="100">
        <f t="shared" si="3"/>
        <v>2658.3333333333335</v>
      </c>
      <c r="S20" s="100">
        <f>+Q20-J20</f>
        <v>2658.3333333333321</v>
      </c>
    </row>
    <row r="21" spans="2:19" ht="39.950000000000003" customHeight="1">
      <c r="B21" s="118">
        <f t="shared" si="4"/>
        <v>9</v>
      </c>
      <c r="C21" s="119" t="s">
        <v>112</v>
      </c>
      <c r="D21" s="129" t="s">
        <v>505</v>
      </c>
      <c r="E21" s="130" t="s">
        <v>506</v>
      </c>
      <c r="F21" s="132">
        <v>185255</v>
      </c>
      <c r="G21" s="122">
        <v>2578749.5999999996</v>
      </c>
      <c r="H21" s="123" t="s">
        <v>169</v>
      </c>
      <c r="I21" s="163">
        <v>12</v>
      </c>
      <c r="J21" s="164">
        <f t="shared" si="1"/>
        <v>2578749.5999999996</v>
      </c>
      <c r="K21" s="169">
        <v>9</v>
      </c>
      <c r="L21" s="170">
        <f t="shared" si="1"/>
        <v>1934062.1999999997</v>
      </c>
      <c r="M21" s="175">
        <v>8</v>
      </c>
      <c r="N21" s="176">
        <f t="shared" ref="N21" si="11">+$R21*M21</f>
        <v>1719166.3999999997</v>
      </c>
      <c r="O21" s="131" t="s">
        <v>519</v>
      </c>
      <c r="P21" s="100"/>
      <c r="Q21" s="117">
        <v>2578749.5999999996</v>
      </c>
      <c r="R21" s="100">
        <f t="shared" si="3"/>
        <v>214895.79999999996</v>
      </c>
      <c r="S21" s="100">
        <f t="shared" ref="S21:S25" si="12">+Q21-J21</f>
        <v>0</v>
      </c>
    </row>
    <row r="22" spans="2:19" ht="39.950000000000003" customHeight="1">
      <c r="B22" s="57">
        <f t="shared" si="4"/>
        <v>10</v>
      </c>
      <c r="C22" s="58" t="s">
        <v>113</v>
      </c>
      <c r="D22" s="62" t="s">
        <v>216</v>
      </c>
      <c r="E22" s="66" t="s">
        <v>150</v>
      </c>
      <c r="F22" s="59">
        <v>6328</v>
      </c>
      <c r="G22" s="59">
        <v>88085.759999999995</v>
      </c>
      <c r="H22" s="67" t="s">
        <v>169</v>
      </c>
      <c r="I22" s="163">
        <v>12</v>
      </c>
      <c r="J22" s="164">
        <f t="shared" si="1"/>
        <v>101299</v>
      </c>
      <c r="K22" s="169">
        <v>9</v>
      </c>
      <c r="L22" s="170">
        <f t="shared" si="1"/>
        <v>75974.25</v>
      </c>
      <c r="M22" s="175">
        <v>8</v>
      </c>
      <c r="N22" s="176">
        <f t="shared" ref="N22" si="13">+$R22*M22</f>
        <v>67532.666666666672</v>
      </c>
      <c r="O22" s="107" t="s">
        <v>516</v>
      </c>
      <c r="P22" s="100"/>
      <c r="Q22" s="117">
        <v>101299</v>
      </c>
      <c r="R22" s="100">
        <f t="shared" si="3"/>
        <v>8441.5833333333339</v>
      </c>
      <c r="S22" s="100">
        <f t="shared" si="12"/>
        <v>0</v>
      </c>
    </row>
    <row r="23" spans="2:19" ht="52.5" customHeight="1">
      <c r="B23" s="57">
        <f t="shared" si="4"/>
        <v>11</v>
      </c>
      <c r="C23" s="58" t="s">
        <v>113</v>
      </c>
      <c r="D23" s="108" t="s">
        <v>217</v>
      </c>
      <c r="E23" s="66" t="s">
        <v>150</v>
      </c>
      <c r="F23" s="76">
        <v>10884</v>
      </c>
      <c r="G23" s="59">
        <v>151505.28</v>
      </c>
      <c r="H23" s="67" t="s">
        <v>169</v>
      </c>
      <c r="I23" s="163">
        <v>12</v>
      </c>
      <c r="J23" s="164">
        <f t="shared" si="1"/>
        <v>174232</v>
      </c>
      <c r="K23" s="169">
        <v>9</v>
      </c>
      <c r="L23" s="170">
        <f t="shared" si="1"/>
        <v>130674</v>
      </c>
      <c r="M23" s="175">
        <v>8</v>
      </c>
      <c r="N23" s="176">
        <f t="shared" ref="N23" si="14">+$R23*M23</f>
        <v>116154.66666666667</v>
      </c>
      <c r="O23" s="107" t="s">
        <v>516</v>
      </c>
      <c r="P23" s="100"/>
      <c r="Q23" s="117">
        <v>174232</v>
      </c>
      <c r="R23" s="100">
        <f t="shared" si="3"/>
        <v>14519.333333333334</v>
      </c>
      <c r="S23" s="100">
        <f t="shared" si="12"/>
        <v>0</v>
      </c>
    </row>
    <row r="24" spans="2:19" ht="39.950000000000003" customHeight="1">
      <c r="B24" s="118">
        <f t="shared" si="4"/>
        <v>12</v>
      </c>
      <c r="C24" s="119" t="s">
        <v>115</v>
      </c>
      <c r="D24" s="129" t="s">
        <v>507</v>
      </c>
      <c r="E24" s="130" t="s">
        <v>197</v>
      </c>
      <c r="F24" s="122">
        <v>20000</v>
      </c>
      <c r="G24" s="122">
        <v>240000</v>
      </c>
      <c r="H24" s="134" t="s">
        <v>169</v>
      </c>
      <c r="I24" s="163">
        <v>11</v>
      </c>
      <c r="J24" s="164">
        <f t="shared" si="1"/>
        <v>220000</v>
      </c>
      <c r="K24" s="169">
        <v>9</v>
      </c>
      <c r="L24" s="170">
        <f t="shared" si="1"/>
        <v>180000</v>
      </c>
      <c r="M24" s="175">
        <v>8</v>
      </c>
      <c r="N24" s="176">
        <f t="shared" ref="N24" si="15">+$R24*M24</f>
        <v>160000</v>
      </c>
      <c r="O24" s="131" t="s">
        <v>519</v>
      </c>
      <c r="P24" s="100"/>
      <c r="Q24" s="117">
        <v>240000</v>
      </c>
      <c r="R24" s="100">
        <f t="shared" si="3"/>
        <v>20000</v>
      </c>
      <c r="S24" s="100">
        <f t="shared" si="12"/>
        <v>20000</v>
      </c>
    </row>
    <row r="25" spans="2:19" ht="46.5" customHeight="1">
      <c r="B25" s="118">
        <f t="shared" si="4"/>
        <v>13</v>
      </c>
      <c r="C25" s="119" t="s">
        <v>116</v>
      </c>
      <c r="D25" s="129" t="s">
        <v>508</v>
      </c>
      <c r="E25" s="130" t="s">
        <v>509</v>
      </c>
      <c r="F25" s="122">
        <v>42500</v>
      </c>
      <c r="G25" s="122">
        <v>591600</v>
      </c>
      <c r="H25" s="134" t="s">
        <v>169</v>
      </c>
      <c r="I25" s="163">
        <v>12</v>
      </c>
      <c r="J25" s="164">
        <f t="shared" si="1"/>
        <v>591600</v>
      </c>
      <c r="K25" s="169">
        <v>9</v>
      </c>
      <c r="L25" s="170">
        <f t="shared" si="1"/>
        <v>443700</v>
      </c>
      <c r="M25" s="175">
        <v>8</v>
      </c>
      <c r="N25" s="176">
        <f t="shared" ref="N25" si="16">+$R25*M25</f>
        <v>394400</v>
      </c>
      <c r="O25" s="143" t="s">
        <v>516</v>
      </c>
      <c r="P25" s="100"/>
      <c r="Q25" s="117">
        <v>591600</v>
      </c>
      <c r="R25" s="100">
        <f t="shared" si="3"/>
        <v>49300</v>
      </c>
      <c r="S25" s="100">
        <f t="shared" si="12"/>
        <v>0</v>
      </c>
    </row>
    <row r="26" spans="2:19">
      <c r="E26" s="86" t="s">
        <v>68</v>
      </c>
      <c r="F26" s="82">
        <f>SUM(F13:F25)</f>
        <v>803389.71</v>
      </c>
      <c r="G26" s="82">
        <f>SUM(G13:G25)</f>
        <v>11144784.7632</v>
      </c>
      <c r="H26" s="83"/>
      <c r="I26" s="165"/>
      <c r="J26" s="164">
        <f>SUM(J13:J25)</f>
        <v>15661509.266666666</v>
      </c>
      <c r="K26" s="171"/>
      <c r="L26" s="176">
        <f>SUM(L13:L25)</f>
        <v>14093522.449999999</v>
      </c>
      <c r="M26" s="177"/>
      <c r="N26" s="176">
        <f>SUM(N13:N25)</f>
        <v>13563307.399999999</v>
      </c>
      <c r="Q26" s="117">
        <v>15699367.6</v>
      </c>
      <c r="R26" s="100">
        <f t="shared" si="3"/>
        <v>1308280.6333333333</v>
      </c>
    </row>
    <row r="27" spans="2:19">
      <c r="J27" t="s">
        <v>558</v>
      </c>
      <c r="L27" s="100">
        <f>+J26-L26</f>
        <v>1567986.8166666664</v>
      </c>
      <c r="N27" s="100">
        <f>+J26-N26</f>
        <v>2098201.8666666672</v>
      </c>
      <c r="Q27" s="100">
        <f>+Q26-J26</f>
        <v>37858.333333333954</v>
      </c>
    </row>
    <row r="28" spans="2:19">
      <c r="J28" s="106"/>
      <c r="K28" s="106"/>
      <c r="L28" s="106"/>
      <c r="M28" s="106"/>
      <c r="N28" s="106"/>
    </row>
    <row r="29" spans="2:19">
      <c r="G29" s="100"/>
      <c r="J29" s="100"/>
      <c r="K29" s="100"/>
      <c r="L29" s="100"/>
      <c r="M29" s="100"/>
      <c r="N29" s="100"/>
      <c r="O29" s="100"/>
    </row>
    <row r="30" spans="2:19">
      <c r="I30" s="166"/>
      <c r="J30" s="167">
        <f>+J26-$G$26</f>
        <v>4516724.5034666657</v>
      </c>
      <c r="K30" s="172"/>
      <c r="L30" s="173">
        <f>+L26-$G$26</f>
        <v>2948737.6867999993</v>
      </c>
      <c r="M30" s="178"/>
      <c r="N30" s="179">
        <f>+N26-$G$26</f>
        <v>2418522.6367999986</v>
      </c>
    </row>
  </sheetData>
  <autoFilter ref="B12:P26" xr:uid="{00000000-0009-0000-0000-000002000000}"/>
  <sortState xmlns:xlrd2="http://schemas.microsoft.com/office/spreadsheetml/2017/richdata2" ref="B13:O25">
    <sortCondition ref="C13:C25"/>
  </sortState>
  <mergeCells count="10">
    <mergeCell ref="I11:J11"/>
    <mergeCell ref="K11:L11"/>
    <mergeCell ref="M11:N11"/>
    <mergeCell ref="B9:O9"/>
    <mergeCell ref="B10:O10"/>
    <mergeCell ref="B3:O3"/>
    <mergeCell ref="B4:O4"/>
    <mergeCell ref="B5:O5"/>
    <mergeCell ref="B6:O6"/>
    <mergeCell ref="B7:O7"/>
  </mergeCells>
  <pageMargins left="0.70866141732283472" right="0.70866141732283472" top="0.74803149606299213" bottom="0.74803149606299213" header="0.31496062992125984" footer="0.31496062992125984"/>
  <pageSetup scale="63" orientation="landscape" r:id="rId1"/>
  <ignoredErrors>
    <ignoredError sqref="J26 N26 G26 L26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S16"/>
  <sheetViews>
    <sheetView topLeftCell="E1" zoomScale="90" zoomScaleNormal="90" workbookViewId="0">
      <selection activeCell="O16" sqref="O16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5" width="13.85546875" customWidth="1"/>
    <col min="16" max="16" width="33" customWidth="1"/>
    <col min="19" max="19" width="16" customWidth="1"/>
  </cols>
  <sheetData>
    <row r="2" spans="2:19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9">
      <c r="B3" s="224" t="s">
        <v>3</v>
      </c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</row>
    <row r="4" spans="2:19">
      <c r="B4" s="224" t="s">
        <v>0</v>
      </c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</row>
    <row r="5" spans="2:19">
      <c r="B5" s="224" t="s">
        <v>4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</row>
    <row r="6" spans="2:19">
      <c r="B6" s="224" t="s">
        <v>1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</row>
    <row r="7" spans="2:19">
      <c r="B7" s="224" t="s">
        <v>70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</row>
    <row r="8" spans="2:19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2:19" ht="15.75">
      <c r="B9" s="222" t="s">
        <v>125</v>
      </c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</row>
    <row r="10" spans="2:19" ht="15.75">
      <c r="B10" s="222" t="s">
        <v>527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</row>
    <row r="11" spans="2:19">
      <c r="J11" s="256" t="s">
        <v>555</v>
      </c>
      <c r="K11" s="256"/>
      <c r="L11" s="256" t="s">
        <v>556</v>
      </c>
      <c r="M11" s="256"/>
      <c r="N11" s="256" t="s">
        <v>557</v>
      </c>
      <c r="O11" s="256"/>
    </row>
    <row r="12" spans="2:1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180" t="s">
        <v>523</v>
      </c>
      <c r="K12" s="180" t="s">
        <v>522</v>
      </c>
      <c r="L12" s="168" t="s">
        <v>523</v>
      </c>
      <c r="M12" s="168" t="s">
        <v>522</v>
      </c>
      <c r="N12" s="174" t="s">
        <v>523</v>
      </c>
      <c r="O12" s="174" t="s">
        <v>522</v>
      </c>
      <c r="P12" s="56" t="s">
        <v>518</v>
      </c>
    </row>
    <row r="13" spans="2:19" ht="39.950000000000003" customHeight="1">
      <c r="B13" s="57">
        <v>1</v>
      </c>
      <c r="C13" s="84" t="s">
        <v>96</v>
      </c>
      <c r="D13" s="84" t="s">
        <v>526</v>
      </c>
      <c r="E13" s="84" t="s">
        <v>279</v>
      </c>
      <c r="F13" s="82">
        <f>1295222.2*1.1</f>
        <v>1424744.4200000002</v>
      </c>
      <c r="G13" s="82">
        <f>+F13*1.16*12</f>
        <v>19832442.326400001</v>
      </c>
      <c r="H13" s="84" t="s">
        <v>233</v>
      </c>
      <c r="I13" s="82">
        <f>+G13*1.05</f>
        <v>20824064.44272</v>
      </c>
      <c r="J13" s="181">
        <v>12</v>
      </c>
      <c r="K13" s="122">
        <f>+$J13*$S13</f>
        <v>991622.1163199991</v>
      </c>
      <c r="L13" s="182">
        <v>10</v>
      </c>
      <c r="M13" s="170">
        <f>+$L13*$S13</f>
        <v>826351.76359999925</v>
      </c>
      <c r="N13" s="184">
        <v>9</v>
      </c>
      <c r="O13" s="176">
        <f>+$N13*$S13</f>
        <v>743716.58723999932</v>
      </c>
      <c r="P13" s="105" t="s">
        <v>528</v>
      </c>
      <c r="R13" s="82">
        <v>991622.1163199991</v>
      </c>
      <c r="S13" s="82">
        <f>+R13/12</f>
        <v>82635.176359999925</v>
      </c>
    </row>
    <row r="14" spans="2:19">
      <c r="E14" s="86" t="s">
        <v>68</v>
      </c>
      <c r="F14" s="82">
        <f>SUM(F13:F13)</f>
        <v>1424744.4200000002</v>
      </c>
      <c r="G14" s="82">
        <f>SUM(G13:G13)</f>
        <v>19832442.326400001</v>
      </c>
      <c r="H14" s="83"/>
      <c r="I14" s="82">
        <f>SUM(I13:I13)</f>
        <v>20824064.44272</v>
      </c>
      <c r="J14" s="152"/>
      <c r="K14" s="152">
        <f>SUM(K13:K13)</f>
        <v>991622.1163199991</v>
      </c>
      <c r="L14" s="183"/>
      <c r="M14" s="183">
        <f>SUM(M13:M13)</f>
        <v>826351.76359999925</v>
      </c>
      <c r="N14" s="185"/>
      <c r="O14" s="185">
        <f>SUM(O13:O13)</f>
        <v>743716.58723999932</v>
      </c>
      <c r="P14" s="101"/>
    </row>
    <row r="15" spans="2:19">
      <c r="K15" s="100"/>
      <c r="L15" s="100"/>
      <c r="M15" s="100"/>
      <c r="N15" s="100"/>
      <c r="O15" s="100"/>
    </row>
    <row r="16" spans="2:19">
      <c r="I16" s="100"/>
      <c r="K16" s="178" t="s">
        <v>558</v>
      </c>
      <c r="L16" s="178"/>
      <c r="M16" s="179">
        <f>+K14-M14</f>
        <v>165270.35271999985</v>
      </c>
      <c r="N16" s="178"/>
      <c r="O16" s="179">
        <f>+K14-O14</f>
        <v>247905.52907999977</v>
      </c>
    </row>
  </sheetData>
  <mergeCells count="10">
    <mergeCell ref="J11:K11"/>
    <mergeCell ref="L11:M11"/>
    <mergeCell ref="N11:O11"/>
    <mergeCell ref="B10:P10"/>
    <mergeCell ref="B3:P3"/>
    <mergeCell ref="B4:P4"/>
    <mergeCell ref="B5:P5"/>
    <mergeCell ref="B6:P6"/>
    <mergeCell ref="B7:P7"/>
    <mergeCell ref="B9:P9"/>
  </mergeCells>
  <pageMargins left="0.70866141732283472" right="0.70866141732283472" top="0.74803149606299213" bottom="0.74803149606299213" header="0.31496062992125984" footer="0.31496062992125984"/>
  <pageSetup scale="61" orientation="landscape" r:id="rId1"/>
  <ignoredErrors>
    <ignoredError sqref="M14 O14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J35"/>
  <sheetViews>
    <sheetView topLeftCell="A24" workbookViewId="0">
      <selection activeCell="J16" sqref="J16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224" t="s">
        <v>3</v>
      </c>
      <c r="C3" s="224"/>
      <c r="D3" s="224"/>
      <c r="E3" s="224"/>
      <c r="F3" s="224"/>
      <c r="G3" s="224"/>
      <c r="H3" s="224"/>
      <c r="I3" s="224"/>
    </row>
    <row r="4" spans="2:10">
      <c r="B4" s="224" t="s">
        <v>0</v>
      </c>
      <c r="C4" s="224"/>
      <c r="D4" s="224"/>
      <c r="E4" s="224"/>
      <c r="F4" s="224"/>
      <c r="G4" s="224"/>
      <c r="H4" s="224"/>
      <c r="I4" s="224"/>
    </row>
    <row r="5" spans="2:10">
      <c r="B5" s="224" t="s">
        <v>4</v>
      </c>
      <c r="C5" s="224"/>
      <c r="D5" s="224"/>
      <c r="E5" s="224"/>
      <c r="F5" s="224"/>
      <c r="G5" s="224"/>
      <c r="H5" s="224"/>
      <c r="I5" s="224"/>
    </row>
    <row r="6" spans="2:10">
      <c r="B6" s="224" t="s">
        <v>1</v>
      </c>
      <c r="C6" s="224"/>
      <c r="D6" s="224"/>
      <c r="E6" s="224"/>
      <c r="F6" s="224"/>
      <c r="G6" s="224"/>
      <c r="H6" s="224"/>
      <c r="I6" s="224"/>
    </row>
    <row r="7" spans="2:10">
      <c r="B7" s="224" t="s">
        <v>70</v>
      </c>
      <c r="C7" s="224"/>
      <c r="D7" s="224"/>
      <c r="E7" s="224"/>
      <c r="F7" s="224"/>
      <c r="G7" s="224"/>
      <c r="H7" s="224"/>
      <c r="I7" s="224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222" t="s">
        <v>125</v>
      </c>
      <c r="C9" s="222"/>
      <c r="D9" s="222"/>
      <c r="E9" s="222"/>
      <c r="F9" s="222"/>
      <c r="G9" s="222"/>
      <c r="H9" s="222"/>
      <c r="I9" s="222"/>
    </row>
    <row r="10" spans="2:10" ht="15.75">
      <c r="B10" s="222" t="s">
        <v>126</v>
      </c>
      <c r="C10" s="222"/>
      <c r="D10" s="222"/>
      <c r="E10" s="222"/>
      <c r="F10" s="222"/>
      <c r="G10" s="222"/>
      <c r="H10" s="222"/>
      <c r="I10" s="222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58" t="s">
        <v>94</v>
      </c>
      <c r="D13" s="58" t="s">
        <v>138</v>
      </c>
      <c r="E13" s="58" t="s">
        <v>139</v>
      </c>
      <c r="F13" s="59">
        <v>600000</v>
      </c>
      <c r="G13" s="59">
        <v>8352000</v>
      </c>
      <c r="H13" s="58" t="s">
        <v>137</v>
      </c>
      <c r="I13" s="59">
        <v>8352000</v>
      </c>
    </row>
    <row r="14" spans="2:10" ht="39.950000000000003" customHeight="1">
      <c r="B14" s="57">
        <v>2</v>
      </c>
      <c r="C14" s="58" t="s">
        <v>121</v>
      </c>
      <c r="D14" s="58" t="s">
        <v>140</v>
      </c>
      <c r="E14" s="58" t="s">
        <v>139</v>
      </c>
      <c r="F14" s="59">
        <v>130000</v>
      </c>
      <c r="G14" s="59">
        <v>1809599.9999999998</v>
      </c>
      <c r="H14" s="58" t="s">
        <v>137</v>
      </c>
      <c r="I14" s="59">
        <v>1809599.9999999998</v>
      </c>
    </row>
    <row r="15" spans="2:10" ht="39.950000000000003" customHeight="1">
      <c r="B15" s="57">
        <v>3</v>
      </c>
      <c r="C15" s="58" t="s">
        <v>102</v>
      </c>
      <c r="D15" s="58" t="s">
        <v>138</v>
      </c>
      <c r="E15" s="58" t="s">
        <v>141</v>
      </c>
      <c r="F15" s="59">
        <v>1500000</v>
      </c>
      <c r="G15" s="59">
        <v>20880000</v>
      </c>
      <c r="H15" s="58" t="s">
        <v>137</v>
      </c>
      <c r="I15" s="59">
        <v>20880000</v>
      </c>
      <c r="J15" t="s">
        <v>549</v>
      </c>
    </row>
    <row r="16" spans="2:10" ht="39.950000000000003" customHeight="1">
      <c r="B16" s="57">
        <v>4</v>
      </c>
      <c r="C16" s="58" t="s">
        <v>102</v>
      </c>
      <c r="D16" s="58" t="s">
        <v>138</v>
      </c>
      <c r="E16" s="58" t="s">
        <v>142</v>
      </c>
      <c r="F16" s="59">
        <v>50000</v>
      </c>
      <c r="G16" s="59">
        <v>696000</v>
      </c>
      <c r="H16" s="58" t="s">
        <v>137</v>
      </c>
      <c r="I16" s="59">
        <v>696000</v>
      </c>
    </row>
    <row r="17" spans="2:9" ht="39.950000000000003" customHeight="1">
      <c r="B17" s="57">
        <v>5</v>
      </c>
      <c r="C17" s="58" t="s">
        <v>100</v>
      </c>
      <c r="D17" s="58" t="s">
        <v>140</v>
      </c>
      <c r="E17" s="58" t="s">
        <v>143</v>
      </c>
      <c r="F17" s="59">
        <v>950000</v>
      </c>
      <c r="G17" s="59">
        <v>13224000</v>
      </c>
      <c r="H17" s="58" t="s">
        <v>137</v>
      </c>
      <c r="I17" s="59">
        <v>13224000</v>
      </c>
    </row>
    <row r="18" spans="2:9" ht="39.950000000000003" customHeight="1">
      <c r="B18" s="57">
        <v>6</v>
      </c>
      <c r="C18" s="58" t="s">
        <v>103</v>
      </c>
      <c r="D18" s="58" t="s">
        <v>144</v>
      </c>
      <c r="E18" s="58" t="s">
        <v>143</v>
      </c>
      <c r="F18" s="59">
        <v>95000</v>
      </c>
      <c r="G18" s="59">
        <v>1322400</v>
      </c>
      <c r="H18" s="58" t="s">
        <v>137</v>
      </c>
      <c r="I18" s="59">
        <v>1322400</v>
      </c>
    </row>
    <row r="19" spans="2:9" ht="39.950000000000003" customHeight="1">
      <c r="B19" s="57">
        <v>7</v>
      </c>
      <c r="C19" s="58" t="s">
        <v>103</v>
      </c>
      <c r="D19" s="58" t="s">
        <v>145</v>
      </c>
      <c r="E19" s="58" t="s">
        <v>146</v>
      </c>
      <c r="F19" s="59">
        <v>156000</v>
      </c>
      <c r="G19" s="59">
        <v>2171520</v>
      </c>
      <c r="H19" s="58" t="s">
        <v>137</v>
      </c>
      <c r="I19" s="59">
        <v>2171520</v>
      </c>
    </row>
    <row r="20" spans="2:9" ht="39.950000000000003" customHeight="1">
      <c r="B20" s="57">
        <v>8</v>
      </c>
      <c r="C20" s="58" t="s">
        <v>96</v>
      </c>
      <c r="D20" s="58" t="s">
        <v>149</v>
      </c>
      <c r="E20" s="58" t="s">
        <v>139</v>
      </c>
      <c r="F20" s="59">
        <v>1684391.96</v>
      </c>
      <c r="G20" s="59">
        <v>23446736.083199997</v>
      </c>
      <c r="H20" s="58" t="s">
        <v>137</v>
      </c>
      <c r="I20" s="59">
        <v>23446736.083199997</v>
      </c>
    </row>
    <row r="21" spans="2:9" ht="39.950000000000003" customHeight="1">
      <c r="B21" s="57">
        <v>9</v>
      </c>
      <c r="C21" s="58" t="s">
        <v>107</v>
      </c>
      <c r="D21" s="58" t="s">
        <v>138</v>
      </c>
      <c r="E21" s="58" t="s">
        <v>150</v>
      </c>
      <c r="F21" s="59">
        <v>88000</v>
      </c>
      <c r="G21" s="59">
        <v>1224960</v>
      </c>
      <c r="H21" s="58" t="s">
        <v>137</v>
      </c>
      <c r="I21" s="59">
        <v>1224960</v>
      </c>
    </row>
    <row r="22" spans="2:9" ht="39.950000000000003" customHeight="1">
      <c r="B22" s="57">
        <v>10</v>
      </c>
      <c r="C22" s="58" t="s">
        <v>107</v>
      </c>
      <c r="D22" s="58" t="s">
        <v>138</v>
      </c>
      <c r="E22" s="58" t="s">
        <v>151</v>
      </c>
      <c r="F22" s="59">
        <v>200000</v>
      </c>
      <c r="G22" s="59">
        <v>2784000</v>
      </c>
      <c r="H22" s="58" t="s">
        <v>137</v>
      </c>
      <c r="I22" s="59">
        <v>2784000</v>
      </c>
    </row>
    <row r="23" spans="2:9" ht="39.950000000000003" customHeight="1">
      <c r="B23" s="57">
        <v>11</v>
      </c>
      <c r="C23" s="58" t="s">
        <v>107</v>
      </c>
      <c r="D23" s="58" t="s">
        <v>138</v>
      </c>
      <c r="E23" s="58" t="s">
        <v>152</v>
      </c>
      <c r="F23" s="59">
        <v>200000</v>
      </c>
      <c r="G23" s="59">
        <v>2784000</v>
      </c>
      <c r="H23" s="58" t="s">
        <v>137</v>
      </c>
      <c r="I23" s="59">
        <v>2784000</v>
      </c>
    </row>
    <row r="24" spans="2:9" ht="39.950000000000003" customHeight="1">
      <c r="B24" s="57">
        <v>12</v>
      </c>
      <c r="C24" s="58" t="s">
        <v>108</v>
      </c>
      <c r="D24" s="58" t="s">
        <v>138</v>
      </c>
      <c r="E24" s="58" t="s">
        <v>153</v>
      </c>
      <c r="F24" s="59">
        <v>50000</v>
      </c>
      <c r="G24" s="59">
        <v>696000</v>
      </c>
      <c r="H24" s="58" t="s">
        <v>137</v>
      </c>
      <c r="I24" s="59">
        <v>696000</v>
      </c>
    </row>
    <row r="25" spans="2:9" ht="39.950000000000003" customHeight="1">
      <c r="B25" s="57">
        <v>13</v>
      </c>
      <c r="C25" s="58" t="s">
        <v>108</v>
      </c>
      <c r="D25" s="58" t="s">
        <v>138</v>
      </c>
      <c r="E25" s="58" t="s">
        <v>154</v>
      </c>
      <c r="F25" s="59">
        <v>50000</v>
      </c>
      <c r="G25" s="59">
        <v>696000</v>
      </c>
      <c r="H25" s="58" t="s">
        <v>137</v>
      </c>
      <c r="I25" s="59">
        <v>696000</v>
      </c>
    </row>
    <row r="26" spans="2:9" ht="39.950000000000003" customHeight="1">
      <c r="B26" s="57">
        <v>14</v>
      </c>
      <c r="C26" s="58" t="s">
        <v>108</v>
      </c>
      <c r="D26" s="58" t="s">
        <v>138</v>
      </c>
      <c r="E26" s="58" t="s">
        <v>155</v>
      </c>
      <c r="F26" s="59">
        <v>35000</v>
      </c>
      <c r="G26" s="59">
        <v>487200</v>
      </c>
      <c r="H26" s="58" t="s">
        <v>137</v>
      </c>
      <c r="I26" s="59">
        <v>487200</v>
      </c>
    </row>
    <row r="27" spans="2:9" ht="39.950000000000003" customHeight="1">
      <c r="B27" s="57">
        <v>15</v>
      </c>
      <c r="C27" s="58" t="s">
        <v>108</v>
      </c>
      <c r="D27" s="58" t="s">
        <v>138</v>
      </c>
      <c r="E27" s="58" t="s">
        <v>156</v>
      </c>
      <c r="F27" s="59">
        <v>50000</v>
      </c>
      <c r="G27" s="59">
        <v>696000</v>
      </c>
      <c r="H27" s="58" t="s">
        <v>137</v>
      </c>
      <c r="I27" s="59">
        <v>696000</v>
      </c>
    </row>
    <row r="28" spans="2:9" ht="39.950000000000003" customHeight="1">
      <c r="B28" s="57">
        <v>16</v>
      </c>
      <c r="C28" s="58" t="s">
        <v>108</v>
      </c>
      <c r="D28" s="58" t="s">
        <v>138</v>
      </c>
      <c r="E28" s="58" t="s">
        <v>157</v>
      </c>
      <c r="F28" s="59">
        <v>30000</v>
      </c>
      <c r="G28" s="59">
        <v>417600</v>
      </c>
      <c r="H28" s="58" t="s">
        <v>137</v>
      </c>
      <c r="I28" s="59">
        <v>417600</v>
      </c>
    </row>
    <row r="29" spans="2:9" ht="39.950000000000003" customHeight="1">
      <c r="B29" s="57">
        <v>17</v>
      </c>
      <c r="C29" s="58" t="s">
        <v>111</v>
      </c>
      <c r="D29" s="58" t="s">
        <v>138</v>
      </c>
      <c r="E29" s="58" t="s">
        <v>158</v>
      </c>
      <c r="F29" s="59">
        <v>650000</v>
      </c>
      <c r="G29" s="59">
        <v>9048000</v>
      </c>
      <c r="H29" s="58" t="s">
        <v>137</v>
      </c>
      <c r="I29" s="59">
        <v>9048000</v>
      </c>
    </row>
    <row r="30" spans="2:9" ht="39.950000000000003" customHeight="1">
      <c r="B30" s="57">
        <v>18</v>
      </c>
      <c r="C30" s="58" t="s">
        <v>115</v>
      </c>
      <c r="D30" s="58" t="s">
        <v>159</v>
      </c>
      <c r="E30" s="58" t="s">
        <v>160</v>
      </c>
      <c r="F30" s="59">
        <v>35000</v>
      </c>
      <c r="G30" s="59">
        <v>487200</v>
      </c>
      <c r="H30" s="58" t="s">
        <v>137</v>
      </c>
      <c r="I30" s="59">
        <v>487200</v>
      </c>
    </row>
    <row r="31" spans="2:9" ht="39.950000000000003" customHeight="1">
      <c r="B31" s="57">
        <v>19</v>
      </c>
      <c r="C31" s="58" t="s">
        <v>115</v>
      </c>
      <c r="D31" s="58" t="s">
        <v>161</v>
      </c>
      <c r="E31" s="58" t="s">
        <v>162</v>
      </c>
      <c r="F31" s="59">
        <v>9000</v>
      </c>
      <c r="G31" s="59">
        <v>125280</v>
      </c>
      <c r="H31" s="58" t="s">
        <v>137</v>
      </c>
      <c r="I31" s="59">
        <v>125280</v>
      </c>
    </row>
    <row r="32" spans="2:9" ht="39.950000000000003" customHeight="1">
      <c r="B32" s="57">
        <v>20</v>
      </c>
      <c r="C32" s="58" t="s">
        <v>118</v>
      </c>
      <c r="D32" s="58" t="s">
        <v>138</v>
      </c>
      <c r="E32" s="58" t="s">
        <v>141</v>
      </c>
      <c r="F32" s="59">
        <v>269000</v>
      </c>
      <c r="G32" s="59">
        <v>3744480</v>
      </c>
      <c r="H32" s="58" t="s">
        <v>137</v>
      </c>
      <c r="I32" s="59">
        <v>3744480</v>
      </c>
    </row>
    <row r="33" spans="2:9" ht="39.950000000000003" customHeight="1">
      <c r="B33" s="57">
        <v>21</v>
      </c>
      <c r="C33" s="58" t="s">
        <v>119</v>
      </c>
      <c r="D33" s="58" t="s">
        <v>163</v>
      </c>
      <c r="E33" s="58" t="s">
        <v>164</v>
      </c>
      <c r="F33" s="59">
        <v>12000</v>
      </c>
      <c r="G33" s="59">
        <v>167040</v>
      </c>
      <c r="H33" s="58" t="s">
        <v>137</v>
      </c>
      <c r="I33" s="59">
        <v>167040</v>
      </c>
    </row>
    <row r="34" spans="2:9" ht="27.75" customHeight="1">
      <c r="E34" s="58" t="s">
        <v>165</v>
      </c>
      <c r="F34" s="60">
        <f>SUM(F13:F33)</f>
        <v>6843391.96</v>
      </c>
      <c r="G34" s="60">
        <f>SUM(G13:G33)</f>
        <v>95260016.083199993</v>
      </c>
      <c r="H34" s="58"/>
      <c r="I34" s="60">
        <f>SUM(I13:I33)</f>
        <v>95260016.083199993</v>
      </c>
    </row>
    <row r="35" spans="2:9" ht="24" customHeight="1"/>
  </sheetData>
  <autoFilter ref="B12:I34" xr:uid="{00000000-0009-0000-0000-000004000000}"/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pageSetup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J47"/>
  <sheetViews>
    <sheetView topLeftCell="A11" zoomScale="112" zoomScaleNormal="112" workbookViewId="0">
      <pane xSplit="1" ySplit="2" topLeftCell="B14" activePane="bottomRight" state="frozen"/>
      <selection activeCell="A11" sqref="A11"/>
      <selection pane="topRight" activeCell="B11" sqref="B11"/>
      <selection pane="bottomLeft" activeCell="A13" sqref="A13"/>
      <selection pane="bottomRight" activeCell="I30" sqref="I30"/>
    </sheetView>
  </sheetViews>
  <sheetFormatPr baseColWidth="10" defaultRowHeight="15"/>
  <cols>
    <col min="3" max="3" width="20.85546875" customWidth="1"/>
    <col min="4" max="4" width="41" customWidth="1"/>
    <col min="5" max="5" width="32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  <col min="10" max="10" width="26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224" t="s">
        <v>3</v>
      </c>
      <c r="C3" s="224"/>
      <c r="D3" s="224"/>
      <c r="E3" s="224"/>
      <c r="F3" s="224"/>
      <c r="G3" s="224"/>
      <c r="H3" s="224"/>
      <c r="I3" s="224"/>
    </row>
    <row r="4" spans="2:10">
      <c r="B4" s="224" t="s">
        <v>0</v>
      </c>
      <c r="C4" s="224"/>
      <c r="D4" s="224"/>
      <c r="E4" s="224"/>
      <c r="F4" s="224"/>
      <c r="G4" s="224"/>
      <c r="H4" s="224"/>
      <c r="I4" s="224"/>
    </row>
    <row r="5" spans="2:10">
      <c r="B5" s="224" t="s">
        <v>4</v>
      </c>
      <c r="C5" s="224"/>
      <c r="D5" s="224"/>
      <c r="E5" s="224"/>
      <c r="F5" s="224"/>
      <c r="G5" s="224"/>
      <c r="H5" s="224"/>
      <c r="I5" s="224"/>
    </row>
    <row r="6" spans="2:10">
      <c r="B6" s="224" t="s">
        <v>1</v>
      </c>
      <c r="C6" s="224"/>
      <c r="D6" s="224"/>
      <c r="E6" s="224"/>
      <c r="F6" s="224"/>
      <c r="G6" s="224"/>
      <c r="H6" s="224"/>
      <c r="I6" s="224"/>
    </row>
    <row r="7" spans="2:10">
      <c r="B7" s="224" t="s">
        <v>70</v>
      </c>
      <c r="C7" s="224"/>
      <c r="D7" s="224"/>
      <c r="E7" s="224"/>
      <c r="F7" s="224"/>
      <c r="G7" s="224"/>
      <c r="H7" s="224"/>
      <c r="I7" s="224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222" t="s">
        <v>125</v>
      </c>
      <c r="C9" s="222"/>
      <c r="D9" s="222"/>
      <c r="E9" s="222"/>
      <c r="F9" s="222"/>
      <c r="G9" s="222"/>
      <c r="H9" s="222"/>
      <c r="I9" s="222"/>
    </row>
    <row r="10" spans="2:10" ht="15.75">
      <c r="B10" s="222" t="s">
        <v>166</v>
      </c>
      <c r="C10" s="222"/>
      <c r="D10" s="222"/>
      <c r="E10" s="222"/>
      <c r="F10" s="222"/>
      <c r="G10" s="222"/>
      <c r="H10" s="222"/>
      <c r="I10" s="222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61" t="s">
        <v>89</v>
      </c>
      <c r="D13" s="62" t="s">
        <v>167</v>
      </c>
      <c r="E13" s="63" t="s">
        <v>168</v>
      </c>
      <c r="F13" s="59">
        <v>94630.5</v>
      </c>
      <c r="G13" s="59">
        <v>1317256.5599999998</v>
      </c>
      <c r="H13" s="64" t="s">
        <v>169</v>
      </c>
      <c r="I13" s="59">
        <v>1514846</v>
      </c>
      <c r="J13" s="100"/>
    </row>
    <row r="14" spans="2:10" ht="39.950000000000003" customHeight="1">
      <c r="B14" s="57">
        <v>2</v>
      </c>
      <c r="C14" s="61" t="s">
        <v>89</v>
      </c>
      <c r="D14" s="65" t="s">
        <v>170</v>
      </c>
      <c r="E14" s="63" t="s">
        <v>150</v>
      </c>
      <c r="F14" s="59">
        <v>75000</v>
      </c>
      <c r="G14" s="59">
        <v>900000</v>
      </c>
      <c r="H14" s="64" t="s">
        <v>169</v>
      </c>
      <c r="I14" s="59">
        <v>1035000</v>
      </c>
      <c r="J14" s="100"/>
    </row>
    <row r="15" spans="2:10" ht="39.950000000000003" customHeight="1">
      <c r="B15" s="57">
        <v>3</v>
      </c>
      <c r="C15" s="58" t="s">
        <v>94</v>
      </c>
      <c r="D15" s="65" t="s">
        <v>171</v>
      </c>
      <c r="E15" s="66" t="s">
        <v>172</v>
      </c>
      <c r="F15" s="59">
        <v>32031</v>
      </c>
      <c r="G15" s="59">
        <v>445871.51999999996</v>
      </c>
      <c r="H15" s="67" t="s">
        <v>169</v>
      </c>
      <c r="I15" s="59">
        <v>512753</v>
      </c>
      <c r="J15" s="100"/>
    </row>
    <row r="16" spans="2:10" ht="49.5" customHeight="1">
      <c r="B16" s="57">
        <v>4</v>
      </c>
      <c r="C16" s="58" t="s">
        <v>95</v>
      </c>
      <c r="D16" s="65" t="s">
        <v>173</v>
      </c>
      <c r="E16" s="63" t="s">
        <v>174</v>
      </c>
      <c r="F16" s="59">
        <v>62534</v>
      </c>
      <c r="G16" s="59">
        <v>810440.64</v>
      </c>
      <c r="H16" s="64" t="s">
        <v>169</v>
      </c>
      <c r="I16" s="59">
        <v>932007</v>
      </c>
      <c r="J16" s="100"/>
    </row>
    <row r="17" spans="2:10" ht="39.950000000000003" customHeight="1">
      <c r="B17" s="57">
        <v>5</v>
      </c>
      <c r="C17" s="58" t="s">
        <v>95</v>
      </c>
      <c r="D17" s="65" t="s">
        <v>175</v>
      </c>
      <c r="E17" s="63" t="s">
        <v>176</v>
      </c>
      <c r="F17" s="59">
        <v>42244</v>
      </c>
      <c r="G17" s="59">
        <v>588036.48</v>
      </c>
      <c r="H17" s="64" t="s">
        <v>169</v>
      </c>
      <c r="I17" s="59">
        <v>676242</v>
      </c>
      <c r="J17" s="100"/>
    </row>
    <row r="18" spans="2:10" ht="39.950000000000003" customHeight="1">
      <c r="B18" s="57">
        <v>6</v>
      </c>
      <c r="C18" s="58" t="s">
        <v>95</v>
      </c>
      <c r="D18" s="65" t="s">
        <v>177</v>
      </c>
      <c r="E18" s="63" t="s">
        <v>178</v>
      </c>
      <c r="F18" s="59">
        <v>89568.75</v>
      </c>
      <c r="G18" s="59">
        <v>1246797</v>
      </c>
      <c r="H18" s="64" t="s">
        <v>169</v>
      </c>
      <c r="I18" s="59">
        <v>1433817</v>
      </c>
      <c r="J18" s="100"/>
    </row>
    <row r="19" spans="2:10" ht="39.950000000000003" customHeight="1">
      <c r="B19" s="57">
        <v>7</v>
      </c>
      <c r="C19" s="58" t="s">
        <v>95</v>
      </c>
      <c r="D19" s="65" t="s">
        <v>179</v>
      </c>
      <c r="E19" s="68" t="s">
        <v>150</v>
      </c>
      <c r="F19" s="59">
        <v>26686</v>
      </c>
      <c r="G19" s="59">
        <v>371469.12</v>
      </c>
      <c r="H19" s="67" t="s">
        <v>169</v>
      </c>
      <c r="I19" s="59">
        <v>427190</v>
      </c>
      <c r="J19" s="100"/>
    </row>
    <row r="20" spans="2:10" ht="39.950000000000003" customHeight="1">
      <c r="B20" s="57">
        <v>8</v>
      </c>
      <c r="C20" s="58" t="s">
        <v>95</v>
      </c>
      <c r="D20" s="65" t="s">
        <v>180</v>
      </c>
      <c r="E20" s="63" t="s">
        <v>181</v>
      </c>
      <c r="F20" s="59">
        <v>26525.27</v>
      </c>
      <c r="G20" s="59">
        <v>369231.75839999999</v>
      </c>
      <c r="H20" s="64" t="s">
        <v>169</v>
      </c>
      <c r="I20" s="59">
        <v>424617</v>
      </c>
      <c r="J20" s="100"/>
    </row>
    <row r="21" spans="2:10" ht="39.950000000000003" customHeight="1">
      <c r="B21" s="57">
        <v>9</v>
      </c>
      <c r="C21" s="58" t="s">
        <v>98</v>
      </c>
      <c r="D21" s="62" t="s">
        <v>182</v>
      </c>
      <c r="E21" s="66" t="s">
        <v>183</v>
      </c>
      <c r="F21" s="59">
        <v>5000</v>
      </c>
      <c r="G21" s="59">
        <v>69600</v>
      </c>
      <c r="H21" s="69" t="s">
        <v>169</v>
      </c>
      <c r="I21" s="59">
        <v>80040</v>
      </c>
      <c r="J21" s="100"/>
    </row>
    <row r="22" spans="2:10" ht="39.950000000000003" customHeight="1">
      <c r="B22" s="57">
        <v>10</v>
      </c>
      <c r="C22" s="58" t="s">
        <v>99</v>
      </c>
      <c r="D22" s="62" t="s">
        <v>184</v>
      </c>
      <c r="E22" s="66" t="s">
        <v>185</v>
      </c>
      <c r="F22" s="70">
        <v>16060</v>
      </c>
      <c r="G22" s="59">
        <v>223555.19999999998</v>
      </c>
      <c r="H22" s="71" t="s">
        <v>169</v>
      </c>
      <c r="I22" s="59">
        <v>257089</v>
      </c>
      <c r="J22" s="100"/>
    </row>
    <row r="23" spans="2:10" ht="39.950000000000003" customHeight="1">
      <c r="B23" s="57">
        <v>11</v>
      </c>
      <c r="C23" s="58" t="s">
        <v>100</v>
      </c>
      <c r="D23" s="62" t="s">
        <v>186</v>
      </c>
      <c r="E23" s="66" t="s">
        <v>187</v>
      </c>
      <c r="F23" s="59">
        <v>2500</v>
      </c>
      <c r="G23" s="59">
        <v>34800</v>
      </c>
      <c r="H23" s="64" t="s">
        <v>169</v>
      </c>
      <c r="I23" s="59">
        <v>40020</v>
      </c>
      <c r="J23" s="100"/>
    </row>
    <row r="24" spans="2:10" ht="39.950000000000003" customHeight="1">
      <c r="B24" s="57">
        <v>12</v>
      </c>
      <c r="C24" s="58" t="s">
        <v>100</v>
      </c>
      <c r="D24" s="62" t="s">
        <v>188</v>
      </c>
      <c r="E24" s="66" t="s">
        <v>189</v>
      </c>
      <c r="F24" s="59">
        <v>960.3</v>
      </c>
      <c r="G24" s="59">
        <v>13367.375999999997</v>
      </c>
      <c r="H24" s="64" t="s">
        <v>169</v>
      </c>
      <c r="I24" s="59">
        <v>15373</v>
      </c>
      <c r="J24" s="100"/>
    </row>
    <row r="25" spans="2:10" ht="39.950000000000003" customHeight="1">
      <c r="B25" s="57">
        <v>13</v>
      </c>
      <c r="C25" s="58" t="s">
        <v>100</v>
      </c>
      <c r="D25" s="62" t="s">
        <v>190</v>
      </c>
      <c r="E25" s="66" t="s">
        <v>191</v>
      </c>
      <c r="F25" s="59">
        <v>4256</v>
      </c>
      <c r="G25" s="59">
        <v>59243.519999999997</v>
      </c>
      <c r="H25" s="71" t="s">
        <v>169</v>
      </c>
      <c r="I25" s="59">
        <v>68131</v>
      </c>
      <c r="J25" s="100"/>
    </row>
    <row r="26" spans="2:10" ht="39.950000000000003" customHeight="1">
      <c r="B26" s="57">
        <v>14</v>
      </c>
      <c r="C26" s="58" t="s">
        <v>100</v>
      </c>
      <c r="D26" s="62" t="s">
        <v>192</v>
      </c>
      <c r="E26" s="66" t="s">
        <v>193</v>
      </c>
      <c r="F26" s="59">
        <v>8730.2999999999993</v>
      </c>
      <c r="G26" s="59">
        <v>121525.77599999998</v>
      </c>
      <c r="H26" s="64" t="s">
        <v>169</v>
      </c>
      <c r="I26" s="59">
        <v>139755</v>
      </c>
      <c r="J26" s="100"/>
    </row>
    <row r="27" spans="2:10" ht="56.25" customHeight="1">
      <c r="B27" s="57">
        <v>15</v>
      </c>
      <c r="C27" s="58" t="s">
        <v>107</v>
      </c>
      <c r="D27" s="72" t="s">
        <v>194</v>
      </c>
      <c r="E27" s="66" t="s">
        <v>195</v>
      </c>
      <c r="F27" s="59">
        <v>76000</v>
      </c>
      <c r="G27" s="59">
        <v>1057920</v>
      </c>
      <c r="H27" s="73" t="s">
        <v>169</v>
      </c>
      <c r="I27" s="59">
        <v>1216608</v>
      </c>
      <c r="J27" s="100"/>
    </row>
    <row r="28" spans="2:10" ht="39.950000000000003" customHeight="1">
      <c r="B28" s="57">
        <v>16</v>
      </c>
      <c r="C28" s="58" t="s">
        <v>107</v>
      </c>
      <c r="D28" s="62" t="s">
        <v>196</v>
      </c>
      <c r="E28" s="66" t="s">
        <v>197</v>
      </c>
      <c r="F28" s="59">
        <v>25500</v>
      </c>
      <c r="G28" s="59">
        <v>306000</v>
      </c>
      <c r="H28" s="64" t="s">
        <v>169</v>
      </c>
      <c r="I28" s="59">
        <v>351900</v>
      </c>
      <c r="J28" s="158" t="s">
        <v>550</v>
      </c>
    </row>
    <row r="29" spans="2:10" ht="39.950000000000003" customHeight="1">
      <c r="B29" s="57">
        <v>17</v>
      </c>
      <c r="C29" s="58" t="s">
        <v>107</v>
      </c>
      <c r="D29" s="62" t="s">
        <v>198</v>
      </c>
      <c r="E29" s="66" t="s">
        <v>139</v>
      </c>
      <c r="F29" s="59">
        <v>6500</v>
      </c>
      <c r="G29" s="59">
        <v>78000</v>
      </c>
      <c r="H29" s="64" t="s">
        <v>169</v>
      </c>
      <c r="I29" s="59">
        <v>89700</v>
      </c>
      <c r="J29" s="100"/>
    </row>
    <row r="30" spans="2:10" ht="39.950000000000003" customHeight="1">
      <c r="B30" s="57">
        <v>18</v>
      </c>
      <c r="C30" s="58" t="s">
        <v>108</v>
      </c>
      <c r="D30" s="62" t="s">
        <v>199</v>
      </c>
      <c r="E30" s="66" t="s">
        <v>200</v>
      </c>
      <c r="F30" s="59">
        <v>23266.61</v>
      </c>
      <c r="G30" s="59">
        <v>323871.21119999996</v>
      </c>
      <c r="H30" s="74" t="s">
        <v>169</v>
      </c>
      <c r="I30" s="59">
        <v>372452</v>
      </c>
      <c r="J30" s="100"/>
    </row>
    <row r="31" spans="2:10" ht="39.950000000000003" customHeight="1">
      <c r="B31" s="57">
        <v>19</v>
      </c>
      <c r="C31" s="58" t="s">
        <v>108</v>
      </c>
      <c r="D31" s="62" t="s">
        <v>201</v>
      </c>
      <c r="E31" s="66" t="s">
        <v>202</v>
      </c>
      <c r="F31" s="59">
        <v>62862.42</v>
      </c>
      <c r="G31" s="59">
        <v>875044.88639999996</v>
      </c>
      <c r="H31" s="74" t="s">
        <v>169</v>
      </c>
      <c r="I31" s="59">
        <v>1006302</v>
      </c>
      <c r="J31" s="100"/>
    </row>
    <row r="32" spans="2:10" ht="39.950000000000003" customHeight="1">
      <c r="B32" s="57">
        <v>20</v>
      </c>
      <c r="C32" s="58" t="s">
        <v>109</v>
      </c>
      <c r="D32" s="62" t="s">
        <v>203</v>
      </c>
      <c r="E32" s="66" t="s">
        <v>204</v>
      </c>
      <c r="F32" s="59">
        <v>22435.88</v>
      </c>
      <c r="G32" s="59">
        <v>312307.44959999999</v>
      </c>
      <c r="H32" s="74" t="s">
        <v>169</v>
      </c>
      <c r="I32" s="59">
        <v>359154</v>
      </c>
      <c r="J32" s="100"/>
    </row>
    <row r="33" spans="2:10" ht="39.950000000000003" customHeight="1">
      <c r="B33" s="57">
        <v>21</v>
      </c>
      <c r="C33" s="58" t="s">
        <v>112</v>
      </c>
      <c r="D33" s="62" t="s">
        <v>205</v>
      </c>
      <c r="E33" s="66" t="s">
        <v>206</v>
      </c>
      <c r="F33" s="59">
        <v>125000</v>
      </c>
      <c r="G33" s="59">
        <v>1739999.9999999998</v>
      </c>
      <c r="H33" s="64" t="s">
        <v>169</v>
      </c>
      <c r="I33" s="59">
        <v>2001000</v>
      </c>
      <c r="J33" s="158" t="s">
        <v>552</v>
      </c>
    </row>
    <row r="34" spans="2:10" ht="39.950000000000003" customHeight="1">
      <c r="B34" s="57">
        <v>22</v>
      </c>
      <c r="C34" s="58" t="s">
        <v>113</v>
      </c>
      <c r="D34" s="62" t="s">
        <v>207</v>
      </c>
      <c r="E34" s="66" t="s">
        <v>208</v>
      </c>
      <c r="F34" s="59">
        <v>369400</v>
      </c>
      <c r="G34" s="59">
        <v>5142048</v>
      </c>
      <c r="H34" s="71" t="s">
        <v>169</v>
      </c>
      <c r="I34" s="59">
        <v>5913356</v>
      </c>
      <c r="J34" s="100"/>
    </row>
    <row r="35" spans="2:10" ht="39.950000000000003" customHeight="1">
      <c r="B35" s="57">
        <v>23</v>
      </c>
      <c r="C35" s="58" t="s">
        <v>113</v>
      </c>
      <c r="D35" s="62" t="s">
        <v>209</v>
      </c>
      <c r="E35" s="66" t="s">
        <v>210</v>
      </c>
      <c r="F35" s="59">
        <v>4406</v>
      </c>
      <c r="G35" s="59">
        <v>61331.519999999997</v>
      </c>
      <c r="H35" s="75" t="s">
        <v>169</v>
      </c>
      <c r="I35" s="59">
        <v>70532</v>
      </c>
      <c r="J35" s="100"/>
    </row>
    <row r="36" spans="2:10" ht="39.950000000000003" customHeight="1">
      <c r="B36" s="57">
        <v>24</v>
      </c>
      <c r="C36" s="58" t="s">
        <v>113</v>
      </c>
      <c r="D36" s="62" t="s">
        <v>211</v>
      </c>
      <c r="E36" s="66" t="s">
        <v>212</v>
      </c>
      <c r="F36" s="59">
        <v>31329</v>
      </c>
      <c r="G36" s="59">
        <v>436099.68</v>
      </c>
      <c r="H36" s="71" t="s">
        <v>169</v>
      </c>
      <c r="I36" s="59">
        <v>501515</v>
      </c>
      <c r="J36" s="100"/>
    </row>
    <row r="37" spans="2:10" ht="39.950000000000003" customHeight="1">
      <c r="B37" s="57">
        <v>25</v>
      </c>
      <c r="C37" s="58" t="s">
        <v>113</v>
      </c>
      <c r="D37" s="62" t="s">
        <v>213</v>
      </c>
      <c r="E37" s="66" t="s">
        <v>214</v>
      </c>
      <c r="F37" s="59">
        <v>43890</v>
      </c>
      <c r="G37" s="59">
        <v>568814.4</v>
      </c>
      <c r="H37" s="71" t="s">
        <v>169</v>
      </c>
      <c r="I37" s="59">
        <v>654137</v>
      </c>
      <c r="J37" s="100"/>
    </row>
    <row r="38" spans="2:10" ht="38.25">
      <c r="B38" s="57">
        <v>26</v>
      </c>
      <c r="C38" s="58" t="s">
        <v>113</v>
      </c>
      <c r="D38" s="62" t="s">
        <v>215</v>
      </c>
      <c r="E38" s="66" t="s">
        <v>193</v>
      </c>
      <c r="F38" s="59">
        <v>39900</v>
      </c>
      <c r="G38" s="59">
        <v>517104.00000000006</v>
      </c>
      <c r="H38" s="71" t="s">
        <v>169</v>
      </c>
      <c r="I38" s="59">
        <v>594670</v>
      </c>
      <c r="J38" s="100"/>
    </row>
    <row r="39" spans="2:10" ht="38.25">
      <c r="B39" s="57">
        <v>27</v>
      </c>
      <c r="C39" s="58" t="s">
        <v>113</v>
      </c>
      <c r="D39" s="62" t="s">
        <v>218</v>
      </c>
      <c r="E39" s="66" t="s">
        <v>219</v>
      </c>
      <c r="F39" s="59">
        <v>44708.09</v>
      </c>
      <c r="G39" s="59">
        <v>622336.61279999989</v>
      </c>
      <c r="H39" s="67" t="s">
        <v>169</v>
      </c>
      <c r="I39" s="59">
        <v>715688</v>
      </c>
      <c r="J39" s="100"/>
    </row>
    <row r="40" spans="2:10" ht="30.75" customHeight="1">
      <c r="B40" s="57">
        <v>28</v>
      </c>
      <c r="C40" s="58" t="s">
        <v>115</v>
      </c>
      <c r="D40" s="62" t="s">
        <v>220</v>
      </c>
      <c r="E40" s="66" t="s">
        <v>221</v>
      </c>
      <c r="F40" s="59">
        <v>5076.04</v>
      </c>
      <c r="G40" s="59">
        <v>70658.476799999989</v>
      </c>
      <c r="H40" s="67" t="s">
        <v>169</v>
      </c>
      <c r="I40" s="59">
        <v>81258</v>
      </c>
      <c r="J40" s="100"/>
    </row>
    <row r="41" spans="2:10" ht="33" customHeight="1">
      <c r="B41" s="57">
        <v>29</v>
      </c>
      <c r="C41" s="58" t="s">
        <v>116</v>
      </c>
      <c r="D41" s="62" t="s">
        <v>222</v>
      </c>
      <c r="E41" s="66" t="s">
        <v>193</v>
      </c>
      <c r="F41" s="59">
        <v>123578</v>
      </c>
      <c r="G41" s="59">
        <v>1720205.7599999998</v>
      </c>
      <c r="H41" s="67" t="s">
        <v>169</v>
      </c>
      <c r="I41" s="59">
        <v>1978237</v>
      </c>
      <c r="J41" s="100"/>
    </row>
    <row r="42" spans="2:10" ht="29.25" customHeight="1">
      <c r="B42" s="57">
        <v>30</v>
      </c>
      <c r="C42" s="58" t="s">
        <v>117</v>
      </c>
      <c r="D42" s="77" t="s">
        <v>223</v>
      </c>
      <c r="E42" s="66" t="s">
        <v>224</v>
      </c>
      <c r="F42" s="59">
        <v>20000</v>
      </c>
      <c r="G42" s="59">
        <v>278400</v>
      </c>
      <c r="H42" s="78" t="s">
        <v>169</v>
      </c>
      <c r="I42" s="59">
        <v>320160</v>
      </c>
      <c r="J42" s="100"/>
    </row>
    <row r="43" spans="2:10" ht="40.5" customHeight="1">
      <c r="B43" s="57">
        <v>31</v>
      </c>
      <c r="C43" s="58" t="s">
        <v>117</v>
      </c>
      <c r="D43" s="77" t="s">
        <v>225</v>
      </c>
      <c r="E43" s="66" t="s">
        <v>193</v>
      </c>
      <c r="F43" s="59">
        <v>40318.14</v>
      </c>
      <c r="G43" s="59">
        <v>561228.50879999995</v>
      </c>
      <c r="H43" s="78" t="s">
        <v>169</v>
      </c>
      <c r="I43" s="59">
        <v>645413</v>
      </c>
      <c r="J43" s="100"/>
    </row>
    <row r="44" spans="2:10" ht="38.25">
      <c r="B44" s="57">
        <v>32</v>
      </c>
      <c r="C44" s="58" t="s">
        <v>117</v>
      </c>
      <c r="D44" s="77" t="s">
        <v>226</v>
      </c>
      <c r="E44" s="66" t="s">
        <v>193</v>
      </c>
      <c r="F44" s="59">
        <v>95000</v>
      </c>
      <c r="G44" s="59">
        <v>1322400</v>
      </c>
      <c r="H44" s="78" t="s">
        <v>169</v>
      </c>
      <c r="I44" s="59">
        <v>1520760</v>
      </c>
      <c r="J44" s="100"/>
    </row>
    <row r="45" spans="2:10" ht="54.75" customHeight="1">
      <c r="B45" s="57">
        <v>33</v>
      </c>
      <c r="C45" s="58" t="s">
        <v>117</v>
      </c>
      <c r="D45" s="77" t="s">
        <v>227</v>
      </c>
      <c r="E45" s="66" t="s">
        <v>193</v>
      </c>
      <c r="F45" s="59">
        <v>389436</v>
      </c>
      <c r="G45" s="59">
        <v>5420949.1199999992</v>
      </c>
      <c r="H45" s="78" t="s">
        <v>169</v>
      </c>
      <c r="I45" s="59">
        <v>6234092</v>
      </c>
      <c r="J45" s="100"/>
    </row>
    <row r="46" spans="2:10" ht="28.5" customHeight="1">
      <c r="B46" s="57">
        <v>34</v>
      </c>
      <c r="C46" s="58" t="s">
        <v>117</v>
      </c>
      <c r="D46" s="62" t="s">
        <v>228</v>
      </c>
      <c r="E46" s="66" t="s">
        <v>229</v>
      </c>
      <c r="F46" s="59">
        <v>3545</v>
      </c>
      <c r="G46" s="59">
        <v>49346.399999999994</v>
      </c>
      <c r="H46" s="78" t="s">
        <v>169</v>
      </c>
      <c r="I46" s="59">
        <v>56749</v>
      </c>
      <c r="J46" s="100"/>
    </row>
    <row r="47" spans="2:10">
      <c r="E47" s="58" t="s">
        <v>165</v>
      </c>
      <c r="F47" s="60">
        <f>SUM(F13:F46)</f>
        <v>2038877.3</v>
      </c>
      <c r="G47" s="60">
        <f>SUM(G13:G46)</f>
        <v>28035260.975999989</v>
      </c>
      <c r="H47" s="58"/>
      <c r="I47" s="60">
        <f>SUM(I13:I46)</f>
        <v>32240563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rintOptions horizontalCentered="1"/>
  <pageMargins left="0.23622047244094491" right="0.23622047244094491" top="0.74803149606299213" bottom="0.39370078740157483" header="0.31496062992125984" footer="0.31496062992125984"/>
  <pageSetup scale="59" fitToHeight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M172"/>
  <sheetViews>
    <sheetView topLeftCell="E1" zoomScale="112" zoomScaleNormal="112" workbookViewId="0">
      <selection activeCell="L13" sqref="L13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6.85546875" bestFit="1" customWidth="1"/>
    <col min="8" max="8" width="17.42578125" customWidth="1"/>
    <col min="9" max="13" width="13.7109375" bestFit="1" customWidth="1"/>
  </cols>
  <sheetData>
    <row r="2" spans="2:13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</row>
    <row r="3" spans="2:13">
      <c r="B3" s="224" t="s">
        <v>3</v>
      </c>
      <c r="C3" s="224"/>
      <c r="D3" s="224"/>
      <c r="E3" s="224"/>
      <c r="F3" s="224"/>
      <c r="G3" s="224"/>
      <c r="H3" s="224"/>
      <c r="I3" s="224"/>
    </row>
    <row r="4" spans="2:13">
      <c r="B4" s="224" t="s">
        <v>0</v>
      </c>
      <c r="C4" s="224"/>
      <c r="D4" s="224"/>
      <c r="E4" s="224"/>
      <c r="F4" s="224"/>
      <c r="G4" s="224"/>
      <c r="H4" s="224"/>
      <c r="I4" s="224"/>
    </row>
    <row r="5" spans="2:13">
      <c r="B5" s="224" t="s">
        <v>4</v>
      </c>
      <c r="C5" s="224"/>
      <c r="D5" s="224"/>
      <c r="E5" s="224"/>
      <c r="F5" s="224"/>
      <c r="G5" s="224"/>
      <c r="H5" s="224"/>
      <c r="I5" s="224"/>
    </row>
    <row r="6" spans="2:13">
      <c r="B6" s="224" t="s">
        <v>1</v>
      </c>
      <c r="C6" s="224"/>
      <c r="D6" s="224"/>
      <c r="E6" s="224"/>
      <c r="F6" s="224"/>
      <c r="G6" s="224"/>
      <c r="H6" s="224"/>
      <c r="I6" s="224"/>
    </row>
    <row r="7" spans="2:13">
      <c r="B7" s="224" t="s">
        <v>70</v>
      </c>
      <c r="C7" s="224"/>
      <c r="D7" s="224"/>
      <c r="E7" s="224"/>
      <c r="F7" s="224"/>
      <c r="G7" s="224"/>
      <c r="H7" s="224"/>
      <c r="I7" s="224"/>
    </row>
    <row r="8" spans="2:13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</row>
    <row r="9" spans="2:13" ht="15.75">
      <c r="B9" s="222" t="s">
        <v>125</v>
      </c>
      <c r="C9" s="222"/>
      <c r="D9" s="222"/>
      <c r="E9" s="222"/>
      <c r="F9" s="222"/>
      <c r="G9" s="222"/>
      <c r="H9" s="222"/>
      <c r="I9" s="222"/>
    </row>
    <row r="10" spans="2:13" ht="15.75">
      <c r="B10" s="222" t="s">
        <v>230</v>
      </c>
      <c r="C10" s="222"/>
      <c r="D10" s="222"/>
      <c r="E10" s="222"/>
      <c r="F10" s="222"/>
      <c r="G10" s="222"/>
      <c r="H10" s="222"/>
      <c r="I10" s="222"/>
    </row>
    <row r="12" spans="2:13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134</v>
      </c>
      <c r="K12" s="56" t="s">
        <v>134</v>
      </c>
      <c r="L12" s="56" t="s">
        <v>134</v>
      </c>
      <c r="M12" s="56" t="s">
        <v>134</v>
      </c>
    </row>
    <row r="13" spans="2:13" ht="39.950000000000003" customHeight="1">
      <c r="B13" s="118">
        <v>1</v>
      </c>
      <c r="C13" s="135" t="s">
        <v>89</v>
      </c>
      <c r="D13" s="129" t="s">
        <v>231</v>
      </c>
      <c r="E13" s="121" t="s">
        <v>232</v>
      </c>
      <c r="F13" s="122">
        <v>58610</v>
      </c>
      <c r="G13" s="122">
        <v>815851.2</v>
      </c>
      <c r="H13" s="123" t="s">
        <v>233</v>
      </c>
      <c r="I13" s="122">
        <f>G13*1.1</f>
        <v>897436.32000000007</v>
      </c>
      <c r="J13" s="122">
        <f>G13*1.05</f>
        <v>856643.76</v>
      </c>
      <c r="K13" s="122">
        <f>J13-G13</f>
        <v>40792.560000000056</v>
      </c>
      <c r="L13" s="122">
        <f>K13/12*9</f>
        <v>30594.420000000042</v>
      </c>
      <c r="M13" s="122">
        <f>G13+L13</f>
        <v>846445.62</v>
      </c>
    </row>
    <row r="14" spans="2:13" ht="51.75" customHeight="1">
      <c r="B14" s="57">
        <v>2</v>
      </c>
      <c r="C14" s="79" t="s">
        <v>89</v>
      </c>
      <c r="D14" s="80" t="s">
        <v>234</v>
      </c>
      <c r="E14" s="81" t="s">
        <v>235</v>
      </c>
      <c r="F14" s="82">
        <v>581389.25</v>
      </c>
      <c r="G14" s="82">
        <v>8092938.3599999994</v>
      </c>
      <c r="H14" s="83" t="s">
        <v>233</v>
      </c>
      <c r="I14" s="122">
        <f t="shared" ref="I14:I77" si="0">G14*1.1</f>
        <v>8902232.1960000005</v>
      </c>
      <c r="J14" s="122">
        <f t="shared" ref="J14:J77" si="1">G14*1.05</f>
        <v>8497585.277999999</v>
      </c>
      <c r="K14" s="122"/>
      <c r="L14" s="122">
        <f t="shared" ref="L14:L77" si="2">K14/12*9</f>
        <v>0</v>
      </c>
      <c r="M14" s="122">
        <f t="shared" ref="M14:M77" si="3">G14+L14</f>
        <v>8092938.3599999994</v>
      </c>
    </row>
    <row r="15" spans="2:13" ht="39.950000000000003" customHeight="1">
      <c r="B15" s="118">
        <v>3</v>
      </c>
      <c r="C15" s="119" t="s">
        <v>92</v>
      </c>
      <c r="D15" s="120" t="s">
        <v>236</v>
      </c>
      <c r="E15" s="130" t="s">
        <v>237</v>
      </c>
      <c r="F15" s="122">
        <v>183860</v>
      </c>
      <c r="G15" s="122">
        <v>2559331.1999999997</v>
      </c>
      <c r="H15" s="123" t="s">
        <v>233</v>
      </c>
      <c r="I15" s="122">
        <f t="shared" si="0"/>
        <v>2815264.32</v>
      </c>
      <c r="J15" s="122">
        <f t="shared" si="1"/>
        <v>2687297.76</v>
      </c>
      <c r="K15" s="122">
        <f t="shared" ref="K15:K73" si="4">J15-G15</f>
        <v>127966.56000000006</v>
      </c>
      <c r="L15" s="122">
        <f t="shared" si="2"/>
        <v>95974.920000000042</v>
      </c>
      <c r="M15" s="122">
        <f t="shared" si="3"/>
        <v>2655306.1199999996</v>
      </c>
    </row>
    <row r="16" spans="2:13" ht="39.950000000000003" customHeight="1">
      <c r="B16" s="118">
        <v>4</v>
      </c>
      <c r="C16" s="119" t="s">
        <v>92</v>
      </c>
      <c r="D16" s="120" t="s">
        <v>238</v>
      </c>
      <c r="E16" s="130" t="s">
        <v>193</v>
      </c>
      <c r="F16" s="122">
        <v>163275</v>
      </c>
      <c r="G16" s="122">
        <v>2272788</v>
      </c>
      <c r="H16" s="123" t="s">
        <v>233</v>
      </c>
      <c r="I16" s="122">
        <f t="shared" si="0"/>
        <v>2500066.8000000003</v>
      </c>
      <c r="J16" s="122">
        <f t="shared" si="1"/>
        <v>2386427.4</v>
      </c>
      <c r="K16" s="122">
        <f t="shared" si="4"/>
        <v>113639.39999999991</v>
      </c>
      <c r="L16" s="122">
        <f t="shared" si="2"/>
        <v>85229.54999999993</v>
      </c>
      <c r="M16" s="122">
        <f t="shared" si="3"/>
        <v>2358017.5499999998</v>
      </c>
    </row>
    <row r="17" spans="2:13" ht="39.950000000000003" customHeight="1">
      <c r="B17" s="118">
        <v>5</v>
      </c>
      <c r="C17" s="119" t="s">
        <v>92</v>
      </c>
      <c r="D17" s="120" t="s">
        <v>239</v>
      </c>
      <c r="E17" s="130" t="s">
        <v>193</v>
      </c>
      <c r="F17" s="122">
        <v>363189.65</v>
      </c>
      <c r="G17" s="122">
        <v>5055599.9280000003</v>
      </c>
      <c r="H17" s="123" t="s">
        <v>233</v>
      </c>
      <c r="I17" s="122">
        <f t="shared" si="0"/>
        <v>5561159.9208000004</v>
      </c>
      <c r="J17" s="122">
        <f t="shared" si="1"/>
        <v>5308379.9244000008</v>
      </c>
      <c r="K17" s="122">
        <f t="shared" si="4"/>
        <v>252779.99640000053</v>
      </c>
      <c r="L17" s="122">
        <f t="shared" si="2"/>
        <v>189584.9973000004</v>
      </c>
      <c r="M17" s="122">
        <f t="shared" si="3"/>
        <v>5245184.9253000002</v>
      </c>
    </row>
    <row r="18" spans="2:13" ht="39.950000000000003" customHeight="1">
      <c r="B18" s="118">
        <v>6</v>
      </c>
      <c r="C18" s="119" t="s">
        <v>92</v>
      </c>
      <c r="D18" s="120" t="s">
        <v>240</v>
      </c>
      <c r="E18" s="130" t="s">
        <v>202</v>
      </c>
      <c r="F18" s="122">
        <v>92308</v>
      </c>
      <c r="G18" s="122">
        <v>1284927.3599999999</v>
      </c>
      <c r="H18" s="123" t="s">
        <v>233</v>
      </c>
      <c r="I18" s="122">
        <f t="shared" si="0"/>
        <v>1413420.0959999999</v>
      </c>
      <c r="J18" s="122">
        <f t="shared" si="1"/>
        <v>1349173.7279999999</v>
      </c>
      <c r="K18" s="122">
        <f t="shared" si="4"/>
        <v>64246.368000000017</v>
      </c>
      <c r="L18" s="122">
        <f t="shared" si="2"/>
        <v>48184.776000000013</v>
      </c>
      <c r="M18" s="122">
        <f t="shared" si="3"/>
        <v>1333112.1359999999</v>
      </c>
    </row>
    <row r="19" spans="2:13" ht="39.950000000000003" customHeight="1">
      <c r="B19" s="118">
        <v>7</v>
      </c>
      <c r="C19" s="119" t="s">
        <v>92</v>
      </c>
      <c r="D19" s="120" t="s">
        <v>241</v>
      </c>
      <c r="E19" s="130" t="s">
        <v>202</v>
      </c>
      <c r="F19" s="122">
        <v>89533</v>
      </c>
      <c r="G19" s="122">
        <v>1246299.3599999999</v>
      </c>
      <c r="H19" s="123" t="s">
        <v>233</v>
      </c>
      <c r="I19" s="122">
        <f t="shared" si="0"/>
        <v>1370929.2959999999</v>
      </c>
      <c r="J19" s="122">
        <f t="shared" si="1"/>
        <v>1308614.328</v>
      </c>
      <c r="K19" s="122">
        <f t="shared" si="4"/>
        <v>62314.96800000011</v>
      </c>
      <c r="L19" s="122">
        <f t="shared" si="2"/>
        <v>46736.226000000082</v>
      </c>
      <c r="M19" s="122">
        <f t="shared" si="3"/>
        <v>1293035.5859999999</v>
      </c>
    </row>
    <row r="20" spans="2:13" ht="39.950000000000003" customHeight="1">
      <c r="B20" s="118">
        <v>8</v>
      </c>
      <c r="C20" s="119" t="s">
        <v>92</v>
      </c>
      <c r="D20" s="120" t="s">
        <v>242</v>
      </c>
      <c r="E20" s="130" t="s">
        <v>243</v>
      </c>
      <c r="F20" s="122">
        <v>83000</v>
      </c>
      <c r="G20" s="122">
        <v>1155360</v>
      </c>
      <c r="H20" s="123" t="s">
        <v>233</v>
      </c>
      <c r="I20" s="122">
        <f t="shared" si="0"/>
        <v>1270896</v>
      </c>
      <c r="J20" s="122">
        <f t="shared" si="1"/>
        <v>1213128</v>
      </c>
      <c r="K20" s="122">
        <f t="shared" si="4"/>
        <v>57768</v>
      </c>
      <c r="L20" s="122">
        <f t="shared" si="2"/>
        <v>43326</v>
      </c>
      <c r="M20" s="122">
        <f t="shared" si="3"/>
        <v>1198686</v>
      </c>
    </row>
    <row r="21" spans="2:13" ht="39.950000000000003" customHeight="1">
      <c r="B21" s="57">
        <v>9</v>
      </c>
      <c r="C21" s="84" t="s">
        <v>92</v>
      </c>
      <c r="D21" s="136" t="s">
        <v>244</v>
      </c>
      <c r="E21" s="86" t="s">
        <v>245</v>
      </c>
      <c r="F21" s="82">
        <v>684000</v>
      </c>
      <c r="G21" s="82">
        <v>9521280</v>
      </c>
      <c r="H21" s="83" t="s">
        <v>233</v>
      </c>
      <c r="I21" s="122">
        <f t="shared" si="0"/>
        <v>10473408</v>
      </c>
      <c r="J21" s="122">
        <f t="shared" si="1"/>
        <v>9997344</v>
      </c>
      <c r="K21" s="122"/>
      <c r="L21" s="122">
        <f t="shared" si="2"/>
        <v>0</v>
      </c>
      <c r="M21" s="122">
        <f t="shared" si="3"/>
        <v>9521280</v>
      </c>
    </row>
    <row r="22" spans="2:13" ht="39.950000000000003" customHeight="1">
      <c r="B22" s="57">
        <v>10</v>
      </c>
      <c r="C22" s="84" t="s">
        <v>93</v>
      </c>
      <c r="D22" s="85" t="s">
        <v>246</v>
      </c>
      <c r="E22" s="81" t="s">
        <v>232</v>
      </c>
      <c r="F22" s="82">
        <v>19762.3</v>
      </c>
      <c r="G22" s="82">
        <v>275091.21599999996</v>
      </c>
      <c r="H22" s="83" t="s">
        <v>233</v>
      </c>
      <c r="I22" s="122">
        <f t="shared" si="0"/>
        <v>302600.33759999997</v>
      </c>
      <c r="J22" s="122">
        <f t="shared" si="1"/>
        <v>288845.77679999999</v>
      </c>
      <c r="K22" s="122"/>
      <c r="L22" s="122">
        <f t="shared" si="2"/>
        <v>0</v>
      </c>
      <c r="M22" s="122">
        <f t="shared" si="3"/>
        <v>275091.21599999996</v>
      </c>
    </row>
    <row r="23" spans="2:13" ht="39.950000000000003" customHeight="1">
      <c r="B23" s="57">
        <v>11</v>
      </c>
      <c r="C23" s="84" t="s">
        <v>93</v>
      </c>
      <c r="D23" s="85" t="s">
        <v>247</v>
      </c>
      <c r="E23" s="81" t="s">
        <v>202</v>
      </c>
      <c r="F23" s="82">
        <v>50000</v>
      </c>
      <c r="G23" s="82">
        <v>696000</v>
      </c>
      <c r="H23" s="83" t="s">
        <v>233</v>
      </c>
      <c r="I23" s="122">
        <f t="shared" si="0"/>
        <v>765600.00000000012</v>
      </c>
      <c r="J23" s="122">
        <f t="shared" si="1"/>
        <v>730800</v>
      </c>
      <c r="K23" s="122"/>
      <c r="L23" s="122">
        <f t="shared" si="2"/>
        <v>0</v>
      </c>
      <c r="M23" s="122">
        <f t="shared" si="3"/>
        <v>696000</v>
      </c>
    </row>
    <row r="24" spans="2:13" ht="39.950000000000003" customHeight="1">
      <c r="B24" s="57">
        <v>12</v>
      </c>
      <c r="C24" s="84" t="s">
        <v>93</v>
      </c>
      <c r="D24" s="85" t="s">
        <v>248</v>
      </c>
      <c r="E24" s="81" t="s">
        <v>197</v>
      </c>
      <c r="F24" s="82">
        <v>20800</v>
      </c>
      <c r="G24" s="82">
        <v>249600</v>
      </c>
      <c r="H24" s="83" t="s">
        <v>233</v>
      </c>
      <c r="I24" s="122">
        <f t="shared" si="0"/>
        <v>274560</v>
      </c>
      <c r="J24" s="122">
        <f t="shared" si="1"/>
        <v>262080</v>
      </c>
      <c r="K24" s="122"/>
      <c r="L24" s="122">
        <f t="shared" si="2"/>
        <v>0</v>
      </c>
      <c r="M24" s="122">
        <f t="shared" si="3"/>
        <v>249600</v>
      </c>
    </row>
    <row r="25" spans="2:13" ht="39.950000000000003" customHeight="1">
      <c r="B25" s="118">
        <v>13</v>
      </c>
      <c r="C25" s="119" t="s">
        <v>93</v>
      </c>
      <c r="D25" s="120" t="s">
        <v>249</v>
      </c>
      <c r="E25" s="121" t="s">
        <v>250</v>
      </c>
      <c r="F25" s="122">
        <v>85000</v>
      </c>
      <c r="G25" s="122">
        <v>1183200</v>
      </c>
      <c r="H25" s="123" t="s">
        <v>233</v>
      </c>
      <c r="I25" s="122">
        <f t="shared" si="0"/>
        <v>1301520</v>
      </c>
      <c r="J25" s="122">
        <f t="shared" si="1"/>
        <v>1242360</v>
      </c>
      <c r="K25" s="122">
        <f t="shared" si="4"/>
        <v>59160</v>
      </c>
      <c r="L25" s="122">
        <f t="shared" si="2"/>
        <v>44370</v>
      </c>
      <c r="M25" s="122">
        <f t="shared" si="3"/>
        <v>1227570</v>
      </c>
    </row>
    <row r="26" spans="2:13" ht="39.950000000000003" customHeight="1">
      <c r="B26" s="57">
        <v>14</v>
      </c>
      <c r="C26" s="84" t="s">
        <v>94</v>
      </c>
      <c r="D26" s="85" t="s">
        <v>251</v>
      </c>
      <c r="E26" s="86" t="s">
        <v>252</v>
      </c>
      <c r="F26" s="82">
        <v>8118.07</v>
      </c>
      <c r="G26" s="82">
        <v>113003.53439999999</v>
      </c>
      <c r="H26" s="83" t="s">
        <v>233</v>
      </c>
      <c r="I26" s="122">
        <f t="shared" si="0"/>
        <v>124303.88784</v>
      </c>
      <c r="J26" s="122">
        <f t="shared" si="1"/>
        <v>118653.71111999999</v>
      </c>
      <c r="K26" s="122"/>
      <c r="L26" s="122">
        <f t="shared" si="2"/>
        <v>0</v>
      </c>
      <c r="M26" s="122">
        <f t="shared" si="3"/>
        <v>113003.53439999999</v>
      </c>
    </row>
    <row r="27" spans="2:13" ht="89.25" customHeight="1">
      <c r="B27" s="57">
        <v>15</v>
      </c>
      <c r="C27" s="84" t="s">
        <v>94</v>
      </c>
      <c r="D27" s="85" t="s">
        <v>253</v>
      </c>
      <c r="E27" s="81" t="s">
        <v>254</v>
      </c>
      <c r="F27" s="82">
        <v>52800</v>
      </c>
      <c r="G27" s="82">
        <v>734976</v>
      </c>
      <c r="H27" s="83" t="s">
        <v>233</v>
      </c>
      <c r="I27" s="122">
        <f t="shared" si="0"/>
        <v>808473.60000000009</v>
      </c>
      <c r="J27" s="122">
        <f t="shared" si="1"/>
        <v>771724.80000000005</v>
      </c>
      <c r="K27" s="122"/>
      <c r="L27" s="122">
        <f t="shared" si="2"/>
        <v>0</v>
      </c>
      <c r="M27" s="122">
        <f t="shared" si="3"/>
        <v>734976</v>
      </c>
    </row>
    <row r="28" spans="2:13" ht="39.950000000000003" customHeight="1">
      <c r="B28" s="57">
        <v>16</v>
      </c>
      <c r="C28" s="84" t="s">
        <v>94</v>
      </c>
      <c r="D28" s="85" t="s">
        <v>255</v>
      </c>
      <c r="E28" s="86" t="s">
        <v>256</v>
      </c>
      <c r="F28" s="82">
        <v>50000</v>
      </c>
      <c r="G28" s="82">
        <v>696000</v>
      </c>
      <c r="H28" s="83" t="s">
        <v>233</v>
      </c>
      <c r="I28" s="122">
        <f t="shared" si="0"/>
        <v>765600.00000000012</v>
      </c>
      <c r="J28" s="122">
        <f t="shared" si="1"/>
        <v>730800</v>
      </c>
      <c r="K28" s="122"/>
      <c r="L28" s="122">
        <f t="shared" si="2"/>
        <v>0</v>
      </c>
      <c r="M28" s="122">
        <f t="shared" si="3"/>
        <v>696000</v>
      </c>
    </row>
    <row r="29" spans="2:13" ht="39.950000000000003" customHeight="1">
      <c r="B29" s="57">
        <v>17</v>
      </c>
      <c r="C29" s="84" t="s">
        <v>94</v>
      </c>
      <c r="D29" s="85" t="s">
        <v>257</v>
      </c>
      <c r="E29" s="86" t="s">
        <v>153</v>
      </c>
      <c r="F29" s="82">
        <v>39000</v>
      </c>
      <c r="G29" s="82">
        <v>542880</v>
      </c>
      <c r="H29" s="83" t="s">
        <v>233</v>
      </c>
      <c r="I29" s="122">
        <f t="shared" si="0"/>
        <v>597168</v>
      </c>
      <c r="J29" s="122">
        <f t="shared" si="1"/>
        <v>570024</v>
      </c>
      <c r="K29" s="122"/>
      <c r="L29" s="122">
        <f t="shared" si="2"/>
        <v>0</v>
      </c>
      <c r="M29" s="122">
        <f t="shared" si="3"/>
        <v>542880</v>
      </c>
    </row>
    <row r="30" spans="2:13" ht="39.950000000000003" customHeight="1">
      <c r="B30" s="57">
        <v>18</v>
      </c>
      <c r="C30" s="84" t="s">
        <v>94</v>
      </c>
      <c r="D30" s="85" t="s">
        <v>258</v>
      </c>
      <c r="E30" s="86" t="s">
        <v>139</v>
      </c>
      <c r="F30" s="82">
        <v>9000</v>
      </c>
      <c r="G30" s="82">
        <v>125279.99999999999</v>
      </c>
      <c r="H30" s="83" t="s">
        <v>233</v>
      </c>
      <c r="I30" s="122">
        <f t="shared" si="0"/>
        <v>137808</v>
      </c>
      <c r="J30" s="122">
        <f t="shared" si="1"/>
        <v>131544</v>
      </c>
      <c r="K30" s="122"/>
      <c r="L30" s="122">
        <f t="shared" si="2"/>
        <v>0</v>
      </c>
      <c r="M30" s="122">
        <f t="shared" si="3"/>
        <v>125279.99999999999</v>
      </c>
    </row>
    <row r="31" spans="2:13" ht="39.950000000000003" customHeight="1">
      <c r="B31" s="57">
        <v>19</v>
      </c>
      <c r="C31" s="84" t="s">
        <v>94</v>
      </c>
      <c r="D31" s="85" t="s">
        <v>259</v>
      </c>
      <c r="E31" s="86" t="s">
        <v>139</v>
      </c>
      <c r="F31" s="82">
        <v>39700</v>
      </c>
      <c r="G31" s="82">
        <v>552624</v>
      </c>
      <c r="H31" s="83" t="s">
        <v>233</v>
      </c>
      <c r="I31" s="122">
        <f t="shared" si="0"/>
        <v>607886.4</v>
      </c>
      <c r="J31" s="122">
        <f t="shared" si="1"/>
        <v>580255.20000000007</v>
      </c>
      <c r="K31" s="122"/>
      <c r="L31" s="122">
        <f t="shared" si="2"/>
        <v>0</v>
      </c>
      <c r="M31" s="122">
        <f t="shared" si="3"/>
        <v>552624</v>
      </c>
    </row>
    <row r="32" spans="2:13" ht="39.950000000000003" customHeight="1">
      <c r="B32" s="57">
        <v>20</v>
      </c>
      <c r="C32" s="84" t="s">
        <v>94</v>
      </c>
      <c r="D32" s="85" t="s">
        <v>260</v>
      </c>
      <c r="E32" s="86" t="s">
        <v>139</v>
      </c>
      <c r="F32" s="82">
        <v>9000</v>
      </c>
      <c r="G32" s="82">
        <v>125279.99999999999</v>
      </c>
      <c r="H32" s="83" t="s">
        <v>233</v>
      </c>
      <c r="I32" s="122">
        <f t="shared" si="0"/>
        <v>137808</v>
      </c>
      <c r="J32" s="122">
        <f t="shared" si="1"/>
        <v>131544</v>
      </c>
      <c r="K32" s="122"/>
      <c r="L32" s="122">
        <f t="shared" si="2"/>
        <v>0</v>
      </c>
      <c r="M32" s="122">
        <f t="shared" si="3"/>
        <v>125279.99999999999</v>
      </c>
    </row>
    <row r="33" spans="2:13" ht="39.950000000000003" customHeight="1">
      <c r="B33" s="57">
        <v>21</v>
      </c>
      <c r="C33" s="84" t="s">
        <v>94</v>
      </c>
      <c r="D33" s="85" t="s">
        <v>261</v>
      </c>
      <c r="E33" s="86" t="s">
        <v>139</v>
      </c>
      <c r="F33" s="82">
        <v>9000</v>
      </c>
      <c r="G33" s="82">
        <v>125279.99999999999</v>
      </c>
      <c r="H33" s="83" t="s">
        <v>233</v>
      </c>
      <c r="I33" s="122">
        <f t="shared" si="0"/>
        <v>137808</v>
      </c>
      <c r="J33" s="122">
        <f t="shared" si="1"/>
        <v>131544</v>
      </c>
      <c r="K33" s="122"/>
      <c r="L33" s="122">
        <f t="shared" si="2"/>
        <v>0</v>
      </c>
      <c r="M33" s="122">
        <f t="shared" si="3"/>
        <v>125279.99999999999</v>
      </c>
    </row>
    <row r="34" spans="2:13" ht="39.950000000000003" customHeight="1">
      <c r="B34" s="57">
        <v>22</v>
      </c>
      <c r="C34" s="84" t="s">
        <v>95</v>
      </c>
      <c r="D34" s="85" t="s">
        <v>262</v>
      </c>
      <c r="E34" s="81" t="s">
        <v>263</v>
      </c>
      <c r="F34" s="82">
        <v>11157</v>
      </c>
      <c r="G34" s="82">
        <v>155305.44</v>
      </c>
      <c r="H34" s="83" t="s">
        <v>233</v>
      </c>
      <c r="I34" s="122">
        <f t="shared" si="0"/>
        <v>170835.98400000003</v>
      </c>
      <c r="J34" s="122">
        <f t="shared" si="1"/>
        <v>163070.712</v>
      </c>
      <c r="K34" s="122"/>
      <c r="L34" s="122">
        <f t="shared" si="2"/>
        <v>0</v>
      </c>
      <c r="M34" s="122">
        <f t="shared" si="3"/>
        <v>155305.44</v>
      </c>
    </row>
    <row r="35" spans="2:13" ht="39.950000000000003" customHeight="1">
      <c r="B35" s="57">
        <v>23</v>
      </c>
      <c r="C35" s="84" t="s">
        <v>95</v>
      </c>
      <c r="D35" s="85" t="s">
        <v>264</v>
      </c>
      <c r="E35" s="81" t="s">
        <v>265</v>
      </c>
      <c r="F35" s="82">
        <v>7814</v>
      </c>
      <c r="G35" s="82">
        <v>108770.87999999999</v>
      </c>
      <c r="H35" s="83" t="s">
        <v>233</v>
      </c>
      <c r="I35" s="122">
        <f t="shared" si="0"/>
        <v>119647.96799999999</v>
      </c>
      <c r="J35" s="122">
        <f t="shared" si="1"/>
        <v>114209.424</v>
      </c>
      <c r="K35" s="122"/>
      <c r="L35" s="122">
        <f t="shared" si="2"/>
        <v>0</v>
      </c>
      <c r="M35" s="122">
        <f t="shared" si="3"/>
        <v>108770.87999999999</v>
      </c>
    </row>
    <row r="36" spans="2:13" ht="39.950000000000003" customHeight="1">
      <c r="B36" s="57">
        <v>24</v>
      </c>
      <c r="C36" s="84" t="s">
        <v>95</v>
      </c>
      <c r="D36" s="85" t="s">
        <v>266</v>
      </c>
      <c r="E36" s="81" t="s">
        <v>267</v>
      </c>
      <c r="F36" s="82">
        <v>3675</v>
      </c>
      <c r="G36" s="82">
        <v>51156</v>
      </c>
      <c r="H36" s="83" t="s">
        <v>233</v>
      </c>
      <c r="I36" s="122">
        <f t="shared" si="0"/>
        <v>56271.600000000006</v>
      </c>
      <c r="J36" s="122">
        <f t="shared" si="1"/>
        <v>53713.8</v>
      </c>
      <c r="K36" s="122"/>
      <c r="L36" s="122">
        <f t="shared" si="2"/>
        <v>0</v>
      </c>
      <c r="M36" s="122">
        <f t="shared" si="3"/>
        <v>51156</v>
      </c>
    </row>
    <row r="37" spans="2:13" ht="39.950000000000003" customHeight="1">
      <c r="B37" s="57">
        <v>25</v>
      </c>
      <c r="C37" s="84" t="s">
        <v>95</v>
      </c>
      <c r="D37" s="87" t="s">
        <v>268</v>
      </c>
      <c r="E37" s="81" t="s">
        <v>269</v>
      </c>
      <c r="F37" s="82">
        <v>14921</v>
      </c>
      <c r="G37" s="82">
        <v>207700.31999999998</v>
      </c>
      <c r="H37" s="83" t="s">
        <v>233</v>
      </c>
      <c r="I37" s="122">
        <f t="shared" si="0"/>
        <v>228470.35199999998</v>
      </c>
      <c r="J37" s="122">
        <f t="shared" si="1"/>
        <v>218085.33599999998</v>
      </c>
      <c r="K37" s="122"/>
      <c r="L37" s="122">
        <f t="shared" si="2"/>
        <v>0</v>
      </c>
      <c r="M37" s="122">
        <f t="shared" si="3"/>
        <v>207700.31999999998</v>
      </c>
    </row>
    <row r="38" spans="2:13" ht="27.75" customHeight="1">
      <c r="B38" s="118">
        <v>26</v>
      </c>
      <c r="C38" s="119" t="s">
        <v>95</v>
      </c>
      <c r="D38" s="120" t="s">
        <v>270</v>
      </c>
      <c r="E38" s="121" t="s">
        <v>271</v>
      </c>
      <c r="F38" s="122">
        <v>94500</v>
      </c>
      <c r="G38" s="122">
        <v>1224720</v>
      </c>
      <c r="H38" s="123" t="s">
        <v>233</v>
      </c>
      <c r="I38" s="122">
        <f t="shared" si="0"/>
        <v>1347192</v>
      </c>
      <c r="J38" s="122">
        <f t="shared" si="1"/>
        <v>1285956</v>
      </c>
      <c r="K38" s="122">
        <f t="shared" si="4"/>
        <v>61236</v>
      </c>
      <c r="L38" s="122">
        <f t="shared" si="2"/>
        <v>45927</v>
      </c>
      <c r="M38" s="122">
        <f t="shared" si="3"/>
        <v>1270647</v>
      </c>
    </row>
    <row r="39" spans="2:13" ht="27.75" customHeight="1">
      <c r="B39" s="118">
        <v>27</v>
      </c>
      <c r="C39" s="119" t="s">
        <v>95</v>
      </c>
      <c r="D39" s="120" t="s">
        <v>272</v>
      </c>
      <c r="E39" s="121" t="s">
        <v>193</v>
      </c>
      <c r="F39" s="122">
        <v>20326</v>
      </c>
      <c r="G39" s="122">
        <v>282937.92</v>
      </c>
      <c r="H39" s="123" t="s">
        <v>233</v>
      </c>
      <c r="I39" s="122">
        <f t="shared" si="0"/>
        <v>311231.712</v>
      </c>
      <c r="J39" s="122">
        <f t="shared" si="1"/>
        <v>297084.81599999999</v>
      </c>
      <c r="K39" s="122">
        <f t="shared" si="4"/>
        <v>14146.896000000008</v>
      </c>
      <c r="L39" s="122">
        <f t="shared" si="2"/>
        <v>10610.172000000006</v>
      </c>
      <c r="M39" s="122">
        <f t="shared" si="3"/>
        <v>293548.092</v>
      </c>
    </row>
    <row r="40" spans="2:13" ht="27.75" customHeight="1">
      <c r="B40" s="118">
        <v>28</v>
      </c>
      <c r="C40" s="119" t="s">
        <v>95</v>
      </c>
      <c r="D40" s="120" t="s">
        <v>273</v>
      </c>
      <c r="E40" s="142" t="s">
        <v>193</v>
      </c>
      <c r="F40" s="122">
        <v>33735</v>
      </c>
      <c r="G40" s="122">
        <v>469591.19999999995</v>
      </c>
      <c r="H40" s="123" t="s">
        <v>233</v>
      </c>
      <c r="I40" s="122">
        <f t="shared" si="0"/>
        <v>516550.32</v>
      </c>
      <c r="J40" s="122">
        <f t="shared" si="1"/>
        <v>493070.75999999995</v>
      </c>
      <c r="K40" s="122">
        <f t="shared" si="4"/>
        <v>23479.559999999998</v>
      </c>
      <c r="L40" s="122">
        <f t="shared" si="2"/>
        <v>17609.669999999998</v>
      </c>
      <c r="M40" s="122">
        <f t="shared" si="3"/>
        <v>487200.86999999994</v>
      </c>
    </row>
    <row r="41" spans="2:13" ht="27.75" customHeight="1">
      <c r="B41" s="57">
        <v>29</v>
      </c>
      <c r="C41" s="84" t="s">
        <v>95</v>
      </c>
      <c r="D41" s="85" t="s">
        <v>274</v>
      </c>
      <c r="E41" s="81" t="s">
        <v>193</v>
      </c>
      <c r="F41" s="82">
        <v>21849</v>
      </c>
      <c r="G41" s="82">
        <v>304138.07999999996</v>
      </c>
      <c r="H41" s="83" t="s">
        <v>233</v>
      </c>
      <c r="I41" s="122">
        <f t="shared" si="0"/>
        <v>334551.88799999998</v>
      </c>
      <c r="J41" s="122">
        <f t="shared" si="1"/>
        <v>319344.984</v>
      </c>
      <c r="K41" s="122"/>
      <c r="L41" s="122">
        <f t="shared" si="2"/>
        <v>0</v>
      </c>
      <c r="M41" s="122">
        <f t="shared" si="3"/>
        <v>304138.07999999996</v>
      </c>
    </row>
    <row r="42" spans="2:13" ht="27.75" customHeight="1">
      <c r="B42" s="57">
        <v>30</v>
      </c>
      <c r="C42" s="84" t="s">
        <v>95</v>
      </c>
      <c r="D42" s="85" t="s">
        <v>275</v>
      </c>
      <c r="E42" s="81" t="s">
        <v>276</v>
      </c>
      <c r="F42" s="82">
        <v>21042.95</v>
      </c>
      <c r="G42" s="82">
        <v>292917.864</v>
      </c>
      <c r="H42" s="83" t="s">
        <v>233</v>
      </c>
      <c r="I42" s="122">
        <f t="shared" si="0"/>
        <v>322209.65040000004</v>
      </c>
      <c r="J42" s="122">
        <f t="shared" si="1"/>
        <v>307563.75719999999</v>
      </c>
      <c r="K42" s="122"/>
      <c r="L42" s="122">
        <f t="shared" si="2"/>
        <v>0</v>
      </c>
      <c r="M42" s="122">
        <f t="shared" si="3"/>
        <v>292917.864</v>
      </c>
    </row>
    <row r="43" spans="2:13" ht="27.75" customHeight="1">
      <c r="B43" s="57">
        <v>31</v>
      </c>
      <c r="C43" s="84" t="s">
        <v>95</v>
      </c>
      <c r="D43" s="85" t="s">
        <v>277</v>
      </c>
      <c r="E43" s="88" t="s">
        <v>150</v>
      </c>
      <c r="F43" s="82">
        <v>24248</v>
      </c>
      <c r="G43" s="82">
        <v>337532.15999999997</v>
      </c>
      <c r="H43" s="83" t="s">
        <v>233</v>
      </c>
      <c r="I43" s="122">
        <f t="shared" si="0"/>
        <v>371285.37599999999</v>
      </c>
      <c r="J43" s="122">
        <f t="shared" si="1"/>
        <v>354408.76799999998</v>
      </c>
      <c r="K43" s="122"/>
      <c r="L43" s="122">
        <f t="shared" si="2"/>
        <v>0</v>
      </c>
      <c r="M43" s="122">
        <f t="shared" si="3"/>
        <v>337532.15999999997</v>
      </c>
    </row>
    <row r="44" spans="2:13" ht="27.75" customHeight="1">
      <c r="B44" s="118">
        <v>32</v>
      </c>
      <c r="C44" s="119" t="s">
        <v>96</v>
      </c>
      <c r="D44" s="124" t="s">
        <v>278</v>
      </c>
      <c r="E44" s="125" t="s">
        <v>279</v>
      </c>
      <c r="F44" s="126">
        <v>1102464</v>
      </c>
      <c r="G44" s="122">
        <v>13229568</v>
      </c>
      <c r="H44" s="123" t="s">
        <v>233</v>
      </c>
      <c r="I44" s="122">
        <f t="shared" si="0"/>
        <v>14552524.800000001</v>
      </c>
      <c r="J44" s="122">
        <f t="shared" si="1"/>
        <v>13891046.4</v>
      </c>
      <c r="K44" s="122">
        <f t="shared" si="4"/>
        <v>661478.40000000037</v>
      </c>
      <c r="L44" s="122">
        <f t="shared" si="2"/>
        <v>496108.80000000028</v>
      </c>
      <c r="M44" s="122">
        <f t="shared" si="3"/>
        <v>13725676.800000001</v>
      </c>
    </row>
    <row r="45" spans="2:13" ht="27.75" customHeight="1">
      <c r="B45" s="118">
        <v>33</v>
      </c>
      <c r="C45" s="119" t="s">
        <v>96</v>
      </c>
      <c r="D45" s="124" t="s">
        <v>280</v>
      </c>
      <c r="E45" s="125" t="s">
        <v>279</v>
      </c>
      <c r="F45" s="122">
        <v>617287.55000000005</v>
      </c>
      <c r="G45" s="122">
        <v>8670758</v>
      </c>
      <c r="H45" s="123" t="s">
        <v>233</v>
      </c>
      <c r="I45" s="122">
        <f t="shared" si="0"/>
        <v>9537833.8000000007</v>
      </c>
      <c r="J45" s="122">
        <f t="shared" si="1"/>
        <v>9104295.9000000004</v>
      </c>
      <c r="K45" s="122">
        <f t="shared" si="4"/>
        <v>433537.90000000037</v>
      </c>
      <c r="L45" s="122">
        <f t="shared" si="2"/>
        <v>325153.42500000028</v>
      </c>
      <c r="M45" s="122">
        <f t="shared" si="3"/>
        <v>8995911.4250000007</v>
      </c>
    </row>
    <row r="46" spans="2:13" ht="27.75" customHeight="1">
      <c r="B46" s="118">
        <v>34</v>
      </c>
      <c r="C46" s="119" t="s">
        <v>96</v>
      </c>
      <c r="D46" s="127" t="s">
        <v>281</v>
      </c>
      <c r="E46" s="125" t="s">
        <v>279</v>
      </c>
      <c r="F46" s="122">
        <v>1551723.6</v>
      </c>
      <c r="G46" s="122">
        <v>23759992</v>
      </c>
      <c r="H46" s="123" t="s">
        <v>233</v>
      </c>
      <c r="I46" s="122">
        <f t="shared" si="0"/>
        <v>26135991.200000003</v>
      </c>
      <c r="J46" s="122">
        <f t="shared" si="1"/>
        <v>24947991.600000001</v>
      </c>
      <c r="K46" s="122">
        <f t="shared" si="4"/>
        <v>1187999.6000000015</v>
      </c>
      <c r="L46" s="122">
        <f t="shared" si="2"/>
        <v>890999.70000000112</v>
      </c>
      <c r="M46" s="122">
        <f t="shared" si="3"/>
        <v>24650991.700000003</v>
      </c>
    </row>
    <row r="47" spans="2:13" ht="39" customHeight="1">
      <c r="B47" s="118">
        <v>35</v>
      </c>
      <c r="C47" s="119" t="s">
        <v>96</v>
      </c>
      <c r="D47" s="127" t="s">
        <v>282</v>
      </c>
      <c r="E47" s="125" t="s">
        <v>139</v>
      </c>
      <c r="F47" s="128">
        <v>2839014</v>
      </c>
      <c r="G47" s="122">
        <v>34068168</v>
      </c>
      <c r="H47" s="123" t="s">
        <v>233</v>
      </c>
      <c r="I47" s="122">
        <f t="shared" si="0"/>
        <v>37474984.800000004</v>
      </c>
      <c r="J47" s="122">
        <f t="shared" si="1"/>
        <v>35771576.399999999</v>
      </c>
      <c r="K47" s="122">
        <f t="shared" si="4"/>
        <v>1703408.3999999985</v>
      </c>
      <c r="L47" s="122">
        <f t="shared" si="2"/>
        <v>1277556.2999999989</v>
      </c>
      <c r="M47" s="122">
        <f t="shared" si="3"/>
        <v>35345724.299999997</v>
      </c>
    </row>
    <row r="48" spans="2:13" ht="27.75" customHeight="1">
      <c r="B48" s="118">
        <v>36</v>
      </c>
      <c r="C48" s="119" t="s">
        <v>96</v>
      </c>
      <c r="D48" s="127" t="s">
        <v>283</v>
      </c>
      <c r="E48" s="125" t="s">
        <v>284</v>
      </c>
      <c r="F48" s="128">
        <v>1075165.828</v>
      </c>
      <c r="G48" s="122">
        <v>14966309</v>
      </c>
      <c r="H48" s="123" t="s">
        <v>233</v>
      </c>
      <c r="I48" s="122">
        <f t="shared" si="0"/>
        <v>16462939.900000002</v>
      </c>
      <c r="J48" s="122">
        <f t="shared" si="1"/>
        <v>15714624.450000001</v>
      </c>
      <c r="K48" s="122">
        <f t="shared" si="4"/>
        <v>748315.45000000112</v>
      </c>
      <c r="L48" s="122">
        <f t="shared" si="2"/>
        <v>561236.58750000084</v>
      </c>
      <c r="M48" s="122">
        <f t="shared" si="3"/>
        <v>15527545.5875</v>
      </c>
    </row>
    <row r="49" spans="2:13" ht="27.75" customHeight="1">
      <c r="B49" s="57">
        <v>37</v>
      </c>
      <c r="C49" s="84" t="s">
        <v>121</v>
      </c>
      <c r="D49" s="85" t="s">
        <v>285</v>
      </c>
      <c r="E49" s="81" t="s">
        <v>286</v>
      </c>
      <c r="F49" s="82">
        <v>7000</v>
      </c>
      <c r="G49" s="82">
        <v>97440</v>
      </c>
      <c r="H49" s="83" t="s">
        <v>233</v>
      </c>
      <c r="I49" s="122">
        <f t="shared" si="0"/>
        <v>107184.00000000001</v>
      </c>
      <c r="J49" s="122">
        <f t="shared" si="1"/>
        <v>102312</v>
      </c>
      <c r="K49" s="122"/>
      <c r="L49" s="122">
        <f t="shared" si="2"/>
        <v>0</v>
      </c>
      <c r="M49" s="122">
        <f t="shared" si="3"/>
        <v>97440</v>
      </c>
    </row>
    <row r="50" spans="2:13" ht="27.75" customHeight="1">
      <c r="B50" s="118">
        <v>38</v>
      </c>
      <c r="C50" s="119" t="s">
        <v>121</v>
      </c>
      <c r="D50" s="120" t="s">
        <v>287</v>
      </c>
      <c r="E50" s="121" t="s">
        <v>288</v>
      </c>
      <c r="F50" s="122">
        <v>6000</v>
      </c>
      <c r="G50" s="122">
        <v>83520</v>
      </c>
      <c r="H50" s="123" t="s">
        <v>233</v>
      </c>
      <c r="I50" s="122">
        <f t="shared" si="0"/>
        <v>91872.000000000015</v>
      </c>
      <c r="J50" s="122">
        <f t="shared" si="1"/>
        <v>87696</v>
      </c>
      <c r="K50" s="122">
        <f t="shared" si="4"/>
        <v>4176</v>
      </c>
      <c r="L50" s="122">
        <f t="shared" si="2"/>
        <v>3132</v>
      </c>
      <c r="M50" s="122">
        <f t="shared" si="3"/>
        <v>86652</v>
      </c>
    </row>
    <row r="51" spans="2:13" ht="27.75" customHeight="1">
      <c r="B51" s="118">
        <v>39</v>
      </c>
      <c r="C51" s="119" t="s">
        <v>121</v>
      </c>
      <c r="D51" s="120" t="s">
        <v>289</v>
      </c>
      <c r="E51" s="121" t="s">
        <v>290</v>
      </c>
      <c r="F51" s="122">
        <v>7000</v>
      </c>
      <c r="G51" s="122">
        <v>97440</v>
      </c>
      <c r="H51" s="123" t="s">
        <v>233</v>
      </c>
      <c r="I51" s="122">
        <f t="shared" si="0"/>
        <v>107184.00000000001</v>
      </c>
      <c r="J51" s="122">
        <f t="shared" si="1"/>
        <v>102312</v>
      </c>
      <c r="K51" s="122">
        <f t="shared" si="4"/>
        <v>4872</v>
      </c>
      <c r="L51" s="122">
        <f t="shared" si="2"/>
        <v>3654</v>
      </c>
      <c r="M51" s="122">
        <f t="shared" si="3"/>
        <v>101094</v>
      </c>
    </row>
    <row r="52" spans="2:13" ht="27.75" customHeight="1">
      <c r="B52" s="57">
        <v>40</v>
      </c>
      <c r="C52" s="84" t="s">
        <v>121</v>
      </c>
      <c r="D52" s="85" t="s">
        <v>291</v>
      </c>
      <c r="E52" s="81" t="s">
        <v>292</v>
      </c>
      <c r="F52" s="82">
        <v>179772.42</v>
      </c>
      <c r="G52" s="82">
        <v>2502432.0863999999</v>
      </c>
      <c r="H52" s="83" t="s">
        <v>233</v>
      </c>
      <c r="I52" s="122">
        <f t="shared" si="0"/>
        <v>2752675.2950400002</v>
      </c>
      <c r="J52" s="122">
        <f t="shared" si="1"/>
        <v>2627553.6907199998</v>
      </c>
      <c r="K52" s="122"/>
      <c r="L52" s="122">
        <f t="shared" si="2"/>
        <v>0</v>
      </c>
      <c r="M52" s="122">
        <f t="shared" si="3"/>
        <v>2502432.0863999999</v>
      </c>
    </row>
    <row r="53" spans="2:13" ht="36">
      <c r="B53" s="57">
        <v>41</v>
      </c>
      <c r="C53" s="84" t="s">
        <v>121</v>
      </c>
      <c r="D53" s="85" t="s">
        <v>293</v>
      </c>
      <c r="E53" s="81" t="s">
        <v>294</v>
      </c>
      <c r="F53" s="82">
        <v>5500</v>
      </c>
      <c r="G53" s="82">
        <v>76560</v>
      </c>
      <c r="H53" s="83" t="s">
        <v>233</v>
      </c>
      <c r="I53" s="122">
        <f t="shared" si="0"/>
        <v>84216</v>
      </c>
      <c r="J53" s="122">
        <f t="shared" si="1"/>
        <v>80388</v>
      </c>
      <c r="K53" s="122"/>
      <c r="L53" s="122">
        <f t="shared" si="2"/>
        <v>0</v>
      </c>
      <c r="M53" s="122">
        <f t="shared" si="3"/>
        <v>76560</v>
      </c>
    </row>
    <row r="54" spans="2:13" ht="24">
      <c r="B54" s="57">
        <v>42</v>
      </c>
      <c r="C54" s="84" t="s">
        <v>121</v>
      </c>
      <c r="D54" s="89" t="s">
        <v>295</v>
      </c>
      <c r="E54" s="81" t="s">
        <v>296</v>
      </c>
      <c r="F54" s="82">
        <v>35000</v>
      </c>
      <c r="G54" s="82">
        <v>487199.99999999994</v>
      </c>
      <c r="H54" s="83" t="s">
        <v>233</v>
      </c>
      <c r="I54" s="122">
        <f t="shared" si="0"/>
        <v>535920</v>
      </c>
      <c r="J54" s="122">
        <f t="shared" si="1"/>
        <v>511559.99999999994</v>
      </c>
      <c r="K54" s="122"/>
      <c r="L54" s="122">
        <f t="shared" si="2"/>
        <v>0</v>
      </c>
      <c r="M54" s="122">
        <f t="shared" si="3"/>
        <v>487199.99999999994</v>
      </c>
    </row>
    <row r="55" spans="2:13" ht="36">
      <c r="B55" s="57">
        <v>43</v>
      </c>
      <c r="C55" s="84" t="s">
        <v>121</v>
      </c>
      <c r="D55" s="85" t="s">
        <v>297</v>
      </c>
      <c r="E55" s="81" t="s">
        <v>298</v>
      </c>
      <c r="F55" s="82">
        <v>270000</v>
      </c>
      <c r="G55" s="82">
        <v>3758399.9999999995</v>
      </c>
      <c r="H55" s="83" t="s">
        <v>233</v>
      </c>
      <c r="I55" s="122">
        <f t="shared" si="0"/>
        <v>4134240</v>
      </c>
      <c r="J55" s="122">
        <f t="shared" si="1"/>
        <v>3946319.9999999995</v>
      </c>
      <c r="K55" s="122"/>
      <c r="L55" s="122">
        <f t="shared" si="2"/>
        <v>0</v>
      </c>
      <c r="M55" s="122">
        <f t="shared" si="3"/>
        <v>3758399.9999999995</v>
      </c>
    </row>
    <row r="56" spans="2:13" ht="24">
      <c r="B56" s="57">
        <v>44</v>
      </c>
      <c r="C56" s="84" t="s">
        <v>121</v>
      </c>
      <c r="D56" s="80" t="s">
        <v>299</v>
      </c>
      <c r="E56" s="81" t="s">
        <v>300</v>
      </c>
      <c r="F56" s="82">
        <v>15000</v>
      </c>
      <c r="G56" s="82">
        <v>208800</v>
      </c>
      <c r="H56" s="83" t="s">
        <v>233</v>
      </c>
      <c r="I56" s="122">
        <f t="shared" si="0"/>
        <v>229680.00000000003</v>
      </c>
      <c r="J56" s="122">
        <f t="shared" si="1"/>
        <v>219240</v>
      </c>
      <c r="K56" s="122"/>
      <c r="L56" s="122">
        <f t="shared" si="2"/>
        <v>0</v>
      </c>
      <c r="M56" s="122">
        <f t="shared" si="3"/>
        <v>208800</v>
      </c>
    </row>
    <row r="57" spans="2:13" ht="36">
      <c r="B57" s="118">
        <v>45</v>
      </c>
      <c r="C57" s="119" t="s">
        <v>121</v>
      </c>
      <c r="D57" s="129" t="s">
        <v>301</v>
      </c>
      <c r="E57" s="121" t="s">
        <v>302</v>
      </c>
      <c r="F57" s="122">
        <v>250610</v>
      </c>
      <c r="G57" s="122">
        <v>3488491.1999999997</v>
      </c>
      <c r="H57" s="123" t="s">
        <v>233</v>
      </c>
      <c r="I57" s="122">
        <f t="shared" si="0"/>
        <v>3837340.32</v>
      </c>
      <c r="J57" s="122">
        <f t="shared" si="1"/>
        <v>3662915.76</v>
      </c>
      <c r="K57" s="122">
        <f t="shared" si="4"/>
        <v>174424.56000000006</v>
      </c>
      <c r="L57" s="122">
        <f t="shared" si="2"/>
        <v>130818.42000000004</v>
      </c>
      <c r="M57" s="122">
        <f t="shared" si="3"/>
        <v>3619309.6199999996</v>
      </c>
    </row>
    <row r="58" spans="2:13" ht="48" customHeight="1">
      <c r="B58" s="57">
        <v>46</v>
      </c>
      <c r="C58" s="84" t="s">
        <v>121</v>
      </c>
      <c r="D58" s="80" t="s">
        <v>303</v>
      </c>
      <c r="E58" s="81" t="s">
        <v>304</v>
      </c>
      <c r="F58" s="82">
        <v>105007.54</v>
      </c>
      <c r="G58" s="82">
        <v>1461704.9567999998</v>
      </c>
      <c r="H58" s="83" t="s">
        <v>233</v>
      </c>
      <c r="I58" s="122">
        <f t="shared" si="0"/>
        <v>1607875.45248</v>
      </c>
      <c r="J58" s="122">
        <f t="shared" si="1"/>
        <v>1534790.2046399999</v>
      </c>
      <c r="K58" s="122"/>
      <c r="L58" s="122">
        <f t="shared" si="2"/>
        <v>0</v>
      </c>
      <c r="M58" s="122">
        <f t="shared" si="3"/>
        <v>1461704.9567999998</v>
      </c>
    </row>
    <row r="59" spans="2:13" ht="48">
      <c r="B59" s="57">
        <v>47</v>
      </c>
      <c r="C59" s="84" t="s">
        <v>121</v>
      </c>
      <c r="D59" s="80" t="s">
        <v>305</v>
      </c>
      <c r="E59" s="81" t="s">
        <v>306</v>
      </c>
      <c r="F59" s="82">
        <v>97000</v>
      </c>
      <c r="G59" s="82">
        <v>1350240</v>
      </c>
      <c r="H59" s="83" t="s">
        <v>233</v>
      </c>
      <c r="I59" s="122">
        <f t="shared" si="0"/>
        <v>1485264.0000000002</v>
      </c>
      <c r="J59" s="122">
        <f t="shared" si="1"/>
        <v>1417752</v>
      </c>
      <c r="K59" s="122"/>
      <c r="L59" s="122">
        <f t="shared" si="2"/>
        <v>0</v>
      </c>
      <c r="M59" s="122">
        <f t="shared" si="3"/>
        <v>1350240</v>
      </c>
    </row>
    <row r="60" spans="2:13" ht="24">
      <c r="B60" s="57">
        <v>48</v>
      </c>
      <c r="C60" s="84" t="s">
        <v>97</v>
      </c>
      <c r="D60" s="80" t="s">
        <v>307</v>
      </c>
      <c r="E60" s="86" t="s">
        <v>308</v>
      </c>
      <c r="F60" s="82">
        <v>46171.839999999997</v>
      </c>
      <c r="G60" s="82">
        <v>642712.01279999991</v>
      </c>
      <c r="H60" s="83" t="s">
        <v>233</v>
      </c>
      <c r="I60" s="122">
        <f t="shared" si="0"/>
        <v>706983.21407999995</v>
      </c>
      <c r="J60" s="122">
        <f t="shared" si="1"/>
        <v>674847.61343999999</v>
      </c>
      <c r="K60" s="122"/>
      <c r="L60" s="122">
        <f t="shared" si="2"/>
        <v>0</v>
      </c>
      <c r="M60" s="122">
        <f t="shared" si="3"/>
        <v>642712.01279999991</v>
      </c>
    </row>
    <row r="61" spans="2:13" ht="24">
      <c r="B61" s="57">
        <v>49</v>
      </c>
      <c r="C61" s="84" t="s">
        <v>97</v>
      </c>
      <c r="D61" s="80" t="s">
        <v>309</v>
      </c>
      <c r="E61" s="86" t="s">
        <v>150</v>
      </c>
      <c r="F61" s="82">
        <v>42000</v>
      </c>
      <c r="G61" s="82">
        <v>584640</v>
      </c>
      <c r="H61" s="83" t="s">
        <v>233</v>
      </c>
      <c r="I61" s="122">
        <f t="shared" si="0"/>
        <v>643104</v>
      </c>
      <c r="J61" s="122">
        <f t="shared" si="1"/>
        <v>613872</v>
      </c>
      <c r="K61" s="122"/>
      <c r="L61" s="122">
        <f t="shared" si="2"/>
        <v>0</v>
      </c>
      <c r="M61" s="122">
        <f t="shared" si="3"/>
        <v>584640</v>
      </c>
    </row>
    <row r="62" spans="2:13" ht="24">
      <c r="B62" s="57">
        <v>50</v>
      </c>
      <c r="C62" s="84" t="s">
        <v>97</v>
      </c>
      <c r="D62" s="80" t="s">
        <v>310</v>
      </c>
      <c r="E62" s="86" t="s">
        <v>150</v>
      </c>
      <c r="F62" s="82">
        <v>55000</v>
      </c>
      <c r="G62" s="82">
        <v>765600</v>
      </c>
      <c r="H62" s="83" t="s">
        <v>233</v>
      </c>
      <c r="I62" s="122">
        <f t="shared" si="0"/>
        <v>842160.00000000012</v>
      </c>
      <c r="J62" s="122">
        <f t="shared" si="1"/>
        <v>803880</v>
      </c>
      <c r="K62" s="122"/>
      <c r="L62" s="122">
        <f t="shared" si="2"/>
        <v>0</v>
      </c>
      <c r="M62" s="122">
        <f t="shared" si="3"/>
        <v>765600</v>
      </c>
    </row>
    <row r="63" spans="2:13" ht="36">
      <c r="B63" s="57">
        <v>51</v>
      </c>
      <c r="C63" s="84" t="s">
        <v>97</v>
      </c>
      <c r="D63" s="80" t="s">
        <v>311</v>
      </c>
      <c r="E63" s="86" t="s">
        <v>312</v>
      </c>
      <c r="F63" s="82">
        <v>78500</v>
      </c>
      <c r="G63" s="82">
        <v>1092720</v>
      </c>
      <c r="H63" s="83" t="s">
        <v>233</v>
      </c>
      <c r="I63" s="122">
        <f t="shared" si="0"/>
        <v>1201992</v>
      </c>
      <c r="J63" s="122">
        <f t="shared" si="1"/>
        <v>1147356</v>
      </c>
      <c r="K63" s="122"/>
      <c r="L63" s="122">
        <f t="shared" si="2"/>
        <v>0</v>
      </c>
      <c r="M63" s="122">
        <f t="shared" si="3"/>
        <v>1092720</v>
      </c>
    </row>
    <row r="64" spans="2:13" ht="36">
      <c r="B64" s="57">
        <v>52</v>
      </c>
      <c r="C64" s="84" t="s">
        <v>97</v>
      </c>
      <c r="D64" s="80" t="s">
        <v>313</v>
      </c>
      <c r="E64" s="86" t="s">
        <v>193</v>
      </c>
      <c r="F64" s="82">
        <v>43760.75</v>
      </c>
      <c r="G64" s="82">
        <v>609149.64</v>
      </c>
      <c r="H64" s="83" t="s">
        <v>233</v>
      </c>
      <c r="I64" s="122">
        <f t="shared" si="0"/>
        <v>670064.60400000005</v>
      </c>
      <c r="J64" s="122">
        <f t="shared" si="1"/>
        <v>639607.12200000009</v>
      </c>
      <c r="K64" s="122"/>
      <c r="L64" s="122">
        <f t="shared" si="2"/>
        <v>0</v>
      </c>
      <c r="M64" s="122">
        <f t="shared" si="3"/>
        <v>609149.64</v>
      </c>
    </row>
    <row r="65" spans="2:13" ht="24">
      <c r="B65" s="57">
        <v>53</v>
      </c>
      <c r="C65" s="84" t="s">
        <v>97</v>
      </c>
      <c r="D65" s="80" t="s">
        <v>314</v>
      </c>
      <c r="E65" s="86" t="s">
        <v>193</v>
      </c>
      <c r="F65" s="82">
        <v>60800</v>
      </c>
      <c r="G65" s="82">
        <v>846335.99999999988</v>
      </c>
      <c r="H65" s="83" t="s">
        <v>233</v>
      </c>
      <c r="I65" s="122">
        <f t="shared" si="0"/>
        <v>930969.59999999998</v>
      </c>
      <c r="J65" s="122">
        <f t="shared" si="1"/>
        <v>888652.79999999993</v>
      </c>
      <c r="K65" s="122"/>
      <c r="L65" s="122">
        <f t="shared" si="2"/>
        <v>0</v>
      </c>
      <c r="M65" s="122">
        <f t="shared" si="3"/>
        <v>846335.99999999988</v>
      </c>
    </row>
    <row r="66" spans="2:13" ht="24">
      <c r="B66" s="57">
        <v>54</v>
      </c>
      <c r="C66" s="84" t="s">
        <v>97</v>
      </c>
      <c r="D66" s="80" t="s">
        <v>315</v>
      </c>
      <c r="E66" s="86" t="s">
        <v>316</v>
      </c>
      <c r="F66" s="82">
        <v>58577.88</v>
      </c>
      <c r="G66" s="82">
        <v>815404.08959999983</v>
      </c>
      <c r="H66" s="83" t="s">
        <v>233</v>
      </c>
      <c r="I66" s="122">
        <f t="shared" si="0"/>
        <v>896944.49855999986</v>
      </c>
      <c r="J66" s="122">
        <f t="shared" si="1"/>
        <v>856174.29407999991</v>
      </c>
      <c r="K66" s="122"/>
      <c r="L66" s="122">
        <f t="shared" si="2"/>
        <v>0</v>
      </c>
      <c r="M66" s="122">
        <f t="shared" si="3"/>
        <v>815404.08959999983</v>
      </c>
    </row>
    <row r="67" spans="2:13" ht="36">
      <c r="B67" s="57">
        <v>55</v>
      </c>
      <c r="C67" s="84" t="s">
        <v>97</v>
      </c>
      <c r="D67" s="80" t="s">
        <v>317</v>
      </c>
      <c r="E67" s="86" t="s">
        <v>318</v>
      </c>
      <c r="F67" s="82">
        <v>51394.79</v>
      </c>
      <c r="G67" s="82">
        <v>715415.47679999995</v>
      </c>
      <c r="H67" s="83" t="s">
        <v>233</v>
      </c>
      <c r="I67" s="122">
        <f t="shared" si="0"/>
        <v>786957.02448000002</v>
      </c>
      <c r="J67" s="122">
        <f t="shared" si="1"/>
        <v>751186.25063999998</v>
      </c>
      <c r="K67" s="122"/>
      <c r="L67" s="122">
        <f t="shared" si="2"/>
        <v>0</v>
      </c>
      <c r="M67" s="122">
        <f t="shared" si="3"/>
        <v>715415.47679999995</v>
      </c>
    </row>
    <row r="68" spans="2:13" ht="26.25" customHeight="1">
      <c r="B68" s="57">
        <v>56</v>
      </c>
      <c r="C68" s="84" t="s">
        <v>97</v>
      </c>
      <c r="D68" s="80" t="s">
        <v>319</v>
      </c>
      <c r="E68" s="86" t="s">
        <v>320</v>
      </c>
      <c r="F68" s="82">
        <v>90000</v>
      </c>
      <c r="G68" s="82">
        <v>1252800</v>
      </c>
      <c r="H68" s="83" t="s">
        <v>233</v>
      </c>
      <c r="I68" s="122">
        <f t="shared" si="0"/>
        <v>1378080</v>
      </c>
      <c r="J68" s="122">
        <f t="shared" si="1"/>
        <v>1315440</v>
      </c>
      <c r="K68" s="122"/>
      <c r="L68" s="122">
        <f t="shared" si="2"/>
        <v>0</v>
      </c>
      <c r="M68" s="122">
        <f t="shared" si="3"/>
        <v>1252800</v>
      </c>
    </row>
    <row r="69" spans="2:13" ht="28.5" customHeight="1">
      <c r="B69" s="57">
        <v>57</v>
      </c>
      <c r="C69" s="84" t="s">
        <v>97</v>
      </c>
      <c r="D69" s="80" t="s">
        <v>321</v>
      </c>
      <c r="E69" s="86" t="s">
        <v>150</v>
      </c>
      <c r="F69" s="82">
        <v>60000</v>
      </c>
      <c r="G69" s="82">
        <v>835200</v>
      </c>
      <c r="H69" s="83" t="s">
        <v>233</v>
      </c>
      <c r="I69" s="122">
        <f t="shared" si="0"/>
        <v>918720.00000000012</v>
      </c>
      <c r="J69" s="122">
        <f t="shared" si="1"/>
        <v>876960</v>
      </c>
      <c r="K69" s="122"/>
      <c r="L69" s="122">
        <f t="shared" si="2"/>
        <v>0</v>
      </c>
      <c r="M69" s="122">
        <f t="shared" si="3"/>
        <v>835200</v>
      </c>
    </row>
    <row r="70" spans="2:13" ht="39" customHeight="1">
      <c r="B70" s="118">
        <v>58</v>
      </c>
      <c r="C70" s="119" t="s">
        <v>98</v>
      </c>
      <c r="D70" s="129" t="s">
        <v>322</v>
      </c>
      <c r="E70" s="130" t="s">
        <v>323</v>
      </c>
      <c r="F70" s="122">
        <v>4241</v>
      </c>
      <c r="G70" s="122">
        <v>59034.719999999994</v>
      </c>
      <c r="H70" s="123" t="s">
        <v>233</v>
      </c>
      <c r="I70" s="122">
        <f t="shared" si="0"/>
        <v>64938.191999999995</v>
      </c>
      <c r="J70" s="122">
        <f t="shared" si="1"/>
        <v>61986.455999999998</v>
      </c>
      <c r="K70" s="122">
        <f t="shared" si="4"/>
        <v>2951.7360000000044</v>
      </c>
      <c r="L70" s="122">
        <f t="shared" si="2"/>
        <v>2213.8020000000033</v>
      </c>
      <c r="M70" s="122">
        <f t="shared" si="3"/>
        <v>61248.521999999997</v>
      </c>
    </row>
    <row r="71" spans="2:13" ht="28.5" customHeight="1">
      <c r="B71" s="118">
        <v>59</v>
      </c>
      <c r="C71" s="119" t="s">
        <v>98</v>
      </c>
      <c r="D71" s="129" t="s">
        <v>324</v>
      </c>
      <c r="E71" s="130" t="s">
        <v>325</v>
      </c>
      <c r="F71" s="152">
        <v>6061</v>
      </c>
      <c r="G71" s="122">
        <v>84369.12</v>
      </c>
      <c r="H71" s="123" t="s">
        <v>233</v>
      </c>
      <c r="I71" s="122">
        <f t="shared" si="0"/>
        <v>92806.032000000007</v>
      </c>
      <c r="J71" s="122">
        <f t="shared" si="1"/>
        <v>88587.576000000001</v>
      </c>
      <c r="K71" s="122">
        <f t="shared" si="4"/>
        <v>4218.4560000000056</v>
      </c>
      <c r="L71" s="122">
        <f t="shared" si="2"/>
        <v>3163.8420000000042</v>
      </c>
      <c r="M71" s="122">
        <f t="shared" si="3"/>
        <v>87532.962</v>
      </c>
    </row>
    <row r="72" spans="2:13" ht="24">
      <c r="B72" s="118">
        <v>60</v>
      </c>
      <c r="C72" s="119" t="s">
        <v>98</v>
      </c>
      <c r="D72" s="129" t="s">
        <v>326</v>
      </c>
      <c r="E72" s="130" t="s">
        <v>210</v>
      </c>
      <c r="F72" s="122">
        <v>5500</v>
      </c>
      <c r="G72" s="122">
        <v>76560</v>
      </c>
      <c r="H72" s="123" t="s">
        <v>233</v>
      </c>
      <c r="I72" s="122">
        <f t="shared" si="0"/>
        <v>84216</v>
      </c>
      <c r="J72" s="122">
        <f t="shared" si="1"/>
        <v>80388</v>
      </c>
      <c r="K72" s="122">
        <f t="shared" si="4"/>
        <v>3828</v>
      </c>
      <c r="L72" s="122">
        <f t="shared" si="2"/>
        <v>2871</v>
      </c>
      <c r="M72" s="122">
        <f t="shared" si="3"/>
        <v>79431</v>
      </c>
    </row>
    <row r="73" spans="2:13" ht="24">
      <c r="B73" s="118">
        <v>61</v>
      </c>
      <c r="C73" s="119" t="s">
        <v>98</v>
      </c>
      <c r="D73" s="129" t="s">
        <v>327</v>
      </c>
      <c r="E73" s="130" t="s">
        <v>328</v>
      </c>
      <c r="F73" s="122">
        <v>23100</v>
      </c>
      <c r="G73" s="122">
        <v>321552</v>
      </c>
      <c r="H73" s="123" t="s">
        <v>233</v>
      </c>
      <c r="I73" s="122">
        <f t="shared" si="0"/>
        <v>353707.2</v>
      </c>
      <c r="J73" s="122">
        <f t="shared" si="1"/>
        <v>337629.60000000003</v>
      </c>
      <c r="K73" s="122">
        <f t="shared" si="4"/>
        <v>16077.600000000035</v>
      </c>
      <c r="L73" s="122">
        <f t="shared" si="2"/>
        <v>12058.200000000026</v>
      </c>
      <c r="M73" s="122">
        <f t="shared" si="3"/>
        <v>333610.2</v>
      </c>
    </row>
    <row r="74" spans="2:13" ht="27.75" customHeight="1">
      <c r="B74" s="57">
        <v>62</v>
      </c>
      <c r="C74" s="84" t="s">
        <v>100</v>
      </c>
      <c r="D74" s="80" t="s">
        <v>329</v>
      </c>
      <c r="E74" s="86" t="s">
        <v>330</v>
      </c>
      <c r="F74" s="82">
        <v>7114.5</v>
      </c>
      <c r="G74" s="82">
        <v>99033.84</v>
      </c>
      <c r="H74" s="83" t="s">
        <v>233</v>
      </c>
      <c r="I74" s="122">
        <f t="shared" si="0"/>
        <v>108937.224</v>
      </c>
      <c r="J74" s="122">
        <f t="shared" si="1"/>
        <v>103985.53200000001</v>
      </c>
      <c r="K74" s="122"/>
      <c r="L74" s="122">
        <f t="shared" si="2"/>
        <v>0</v>
      </c>
      <c r="M74" s="122">
        <f t="shared" si="3"/>
        <v>99033.84</v>
      </c>
    </row>
    <row r="75" spans="2:13" ht="27.75" customHeight="1">
      <c r="B75" s="57">
        <v>63</v>
      </c>
      <c r="C75" s="84" t="s">
        <v>100</v>
      </c>
      <c r="D75" s="80" t="s">
        <v>331</v>
      </c>
      <c r="E75" s="86" t="s">
        <v>332</v>
      </c>
      <c r="F75" s="82">
        <v>5528</v>
      </c>
      <c r="G75" s="82">
        <v>76949.759999999995</v>
      </c>
      <c r="H75" s="83" t="s">
        <v>233</v>
      </c>
      <c r="I75" s="122">
        <f t="shared" si="0"/>
        <v>84644.736000000004</v>
      </c>
      <c r="J75" s="122">
        <f t="shared" si="1"/>
        <v>80797.247999999992</v>
      </c>
      <c r="K75" s="122"/>
      <c r="L75" s="122">
        <f t="shared" si="2"/>
        <v>0</v>
      </c>
      <c r="M75" s="122">
        <f t="shared" si="3"/>
        <v>76949.759999999995</v>
      </c>
    </row>
    <row r="76" spans="2:13" ht="27.75" customHeight="1">
      <c r="B76" s="57">
        <v>64</v>
      </c>
      <c r="C76" s="84" t="s">
        <v>100</v>
      </c>
      <c r="D76" s="80" t="s">
        <v>333</v>
      </c>
      <c r="E76" s="86" t="s">
        <v>334</v>
      </c>
      <c r="F76" s="82">
        <v>13000</v>
      </c>
      <c r="G76" s="82">
        <v>180960</v>
      </c>
      <c r="H76" s="83" t="s">
        <v>233</v>
      </c>
      <c r="I76" s="122">
        <f t="shared" si="0"/>
        <v>199056.00000000003</v>
      </c>
      <c r="J76" s="122">
        <f t="shared" si="1"/>
        <v>190008</v>
      </c>
      <c r="K76" s="122"/>
      <c r="L76" s="122">
        <f t="shared" si="2"/>
        <v>0</v>
      </c>
      <c r="M76" s="122">
        <f t="shared" si="3"/>
        <v>180960</v>
      </c>
    </row>
    <row r="77" spans="2:13" ht="27.75" customHeight="1">
      <c r="B77" s="57">
        <v>65</v>
      </c>
      <c r="C77" s="84" t="s">
        <v>100</v>
      </c>
      <c r="D77" s="80" t="s">
        <v>335</v>
      </c>
      <c r="E77" s="86" t="s">
        <v>336</v>
      </c>
      <c r="F77" s="82">
        <v>5315.1</v>
      </c>
      <c r="G77" s="82">
        <v>73986.191999999995</v>
      </c>
      <c r="H77" s="83" t="s">
        <v>233</v>
      </c>
      <c r="I77" s="122">
        <f t="shared" si="0"/>
        <v>81384.811199999996</v>
      </c>
      <c r="J77" s="122">
        <f t="shared" si="1"/>
        <v>77685.501600000003</v>
      </c>
      <c r="K77" s="122"/>
      <c r="L77" s="122">
        <f t="shared" si="2"/>
        <v>0</v>
      </c>
      <c r="M77" s="122">
        <f t="shared" si="3"/>
        <v>73986.191999999995</v>
      </c>
    </row>
    <row r="78" spans="2:13" ht="27.75" customHeight="1">
      <c r="B78" s="57">
        <v>66</v>
      </c>
      <c r="C78" s="84" t="s">
        <v>100</v>
      </c>
      <c r="D78" s="80" t="s">
        <v>337</v>
      </c>
      <c r="E78" s="86" t="s">
        <v>338</v>
      </c>
      <c r="F78" s="82">
        <v>19500</v>
      </c>
      <c r="G78" s="82">
        <v>271440</v>
      </c>
      <c r="H78" s="83" t="s">
        <v>233</v>
      </c>
      <c r="I78" s="122">
        <f t="shared" ref="I78:I141" si="5">G78*1.1</f>
        <v>298584</v>
      </c>
      <c r="J78" s="122">
        <f t="shared" ref="J78:J141" si="6">G78*1.05</f>
        <v>285012</v>
      </c>
      <c r="K78" s="122"/>
      <c r="L78" s="122">
        <f t="shared" ref="L78:L141" si="7">K78/12*9</f>
        <v>0</v>
      </c>
      <c r="M78" s="122">
        <f t="shared" ref="M78:M141" si="8">G78+L78</f>
        <v>271440</v>
      </c>
    </row>
    <row r="79" spans="2:13" ht="27.75" customHeight="1">
      <c r="B79" s="57">
        <v>67</v>
      </c>
      <c r="C79" s="84" t="s">
        <v>100</v>
      </c>
      <c r="D79" s="80" t="s">
        <v>339</v>
      </c>
      <c r="E79" s="86" t="s">
        <v>340</v>
      </c>
      <c r="F79" s="82">
        <v>5000</v>
      </c>
      <c r="G79" s="82">
        <v>69600</v>
      </c>
      <c r="H79" s="83" t="s">
        <v>233</v>
      </c>
      <c r="I79" s="122">
        <f t="shared" si="5"/>
        <v>76560</v>
      </c>
      <c r="J79" s="122">
        <f t="shared" si="6"/>
        <v>73080</v>
      </c>
      <c r="K79" s="122"/>
      <c r="L79" s="122">
        <f t="shared" si="7"/>
        <v>0</v>
      </c>
      <c r="M79" s="122">
        <f t="shared" si="8"/>
        <v>69600</v>
      </c>
    </row>
    <row r="80" spans="2:13" ht="27.75" customHeight="1">
      <c r="B80" s="57">
        <v>68</v>
      </c>
      <c r="C80" s="84" t="s">
        <v>100</v>
      </c>
      <c r="D80" s="80" t="s">
        <v>341</v>
      </c>
      <c r="E80" s="86" t="s">
        <v>342</v>
      </c>
      <c r="F80" s="82">
        <v>5999.65</v>
      </c>
      <c r="G80" s="82">
        <v>83515.127999999982</v>
      </c>
      <c r="H80" s="83" t="s">
        <v>233</v>
      </c>
      <c r="I80" s="122">
        <f t="shared" si="5"/>
        <v>91866.640799999994</v>
      </c>
      <c r="J80" s="122">
        <f t="shared" si="6"/>
        <v>87690.884399999981</v>
      </c>
      <c r="K80" s="122"/>
      <c r="L80" s="122">
        <f t="shared" si="7"/>
        <v>0</v>
      </c>
      <c r="M80" s="122">
        <f t="shared" si="8"/>
        <v>83515.127999999982</v>
      </c>
    </row>
    <row r="81" spans="2:13" ht="27.75" customHeight="1">
      <c r="B81" s="118">
        <v>69</v>
      </c>
      <c r="C81" s="119" t="s">
        <v>100</v>
      </c>
      <c r="D81" s="129" t="s">
        <v>343</v>
      </c>
      <c r="E81" s="130" t="s">
        <v>344</v>
      </c>
      <c r="F81" s="122">
        <v>7500</v>
      </c>
      <c r="G81" s="122">
        <v>104400</v>
      </c>
      <c r="H81" s="123" t="s">
        <v>233</v>
      </c>
      <c r="I81" s="122">
        <f t="shared" si="5"/>
        <v>114840.00000000001</v>
      </c>
      <c r="J81" s="122">
        <f t="shared" si="6"/>
        <v>109620</v>
      </c>
      <c r="K81" s="122">
        <f t="shared" ref="K81:K141" si="9">J81-G81</f>
        <v>5220</v>
      </c>
      <c r="L81" s="122">
        <f t="shared" si="7"/>
        <v>3915</v>
      </c>
      <c r="M81" s="122">
        <f t="shared" si="8"/>
        <v>108315</v>
      </c>
    </row>
    <row r="82" spans="2:13" ht="27.75" customHeight="1">
      <c r="B82" s="57">
        <v>70</v>
      </c>
      <c r="C82" s="84" t="s">
        <v>100</v>
      </c>
      <c r="D82" s="80" t="s">
        <v>345</v>
      </c>
      <c r="E82" s="86" t="s">
        <v>346</v>
      </c>
      <c r="F82" s="82">
        <v>15000</v>
      </c>
      <c r="G82" s="82">
        <v>208800</v>
      </c>
      <c r="H82" s="83" t="s">
        <v>233</v>
      </c>
      <c r="I82" s="122">
        <f t="shared" si="5"/>
        <v>229680.00000000003</v>
      </c>
      <c r="J82" s="122">
        <f t="shared" si="6"/>
        <v>219240</v>
      </c>
      <c r="K82" s="122"/>
      <c r="L82" s="122">
        <f t="shared" si="7"/>
        <v>0</v>
      </c>
      <c r="M82" s="122">
        <f t="shared" si="8"/>
        <v>208800</v>
      </c>
    </row>
    <row r="83" spans="2:13" ht="27.75" customHeight="1">
      <c r="B83" s="57">
        <v>71</v>
      </c>
      <c r="C83" s="84" t="s">
        <v>100</v>
      </c>
      <c r="D83" s="80" t="s">
        <v>347</v>
      </c>
      <c r="E83" s="86" t="s">
        <v>348</v>
      </c>
      <c r="F83" s="82">
        <v>4200</v>
      </c>
      <c r="G83" s="82">
        <v>58463.999999999993</v>
      </c>
      <c r="H83" s="83" t="s">
        <v>233</v>
      </c>
      <c r="I83" s="122">
        <f t="shared" si="5"/>
        <v>64310.399999999994</v>
      </c>
      <c r="J83" s="122">
        <f t="shared" si="6"/>
        <v>61387.199999999997</v>
      </c>
      <c r="K83" s="122"/>
      <c r="L83" s="122">
        <f t="shared" si="7"/>
        <v>0</v>
      </c>
      <c r="M83" s="122">
        <f t="shared" si="8"/>
        <v>58463.999999999993</v>
      </c>
    </row>
    <row r="84" spans="2:13" ht="27.75" customHeight="1">
      <c r="B84" s="118">
        <v>72</v>
      </c>
      <c r="C84" s="119" t="s">
        <v>100</v>
      </c>
      <c r="D84" s="129" t="s">
        <v>349</v>
      </c>
      <c r="E84" s="130" t="s">
        <v>350</v>
      </c>
      <c r="F84" s="122">
        <v>1212.3499999999999</v>
      </c>
      <c r="G84" s="122">
        <v>16875.911999999997</v>
      </c>
      <c r="H84" s="123" t="s">
        <v>233</v>
      </c>
      <c r="I84" s="122">
        <f t="shared" si="5"/>
        <v>18563.503199999999</v>
      </c>
      <c r="J84" s="122">
        <f t="shared" si="6"/>
        <v>17719.707599999998</v>
      </c>
      <c r="K84" s="122">
        <f t="shared" si="9"/>
        <v>843.79560000000129</v>
      </c>
      <c r="L84" s="122">
        <f t="shared" si="7"/>
        <v>632.84670000000096</v>
      </c>
      <c r="M84" s="122">
        <f t="shared" si="8"/>
        <v>17508.758699999998</v>
      </c>
    </row>
    <row r="85" spans="2:13" ht="27.75" customHeight="1">
      <c r="B85" s="57">
        <v>73</v>
      </c>
      <c r="C85" s="84" t="s">
        <v>100</v>
      </c>
      <c r="D85" s="80" t="s">
        <v>351</v>
      </c>
      <c r="E85" s="86" t="s">
        <v>352</v>
      </c>
      <c r="F85" s="82">
        <v>5100</v>
      </c>
      <c r="G85" s="82">
        <v>70992</v>
      </c>
      <c r="H85" s="83" t="s">
        <v>233</v>
      </c>
      <c r="I85" s="122">
        <f t="shared" si="5"/>
        <v>78091.200000000012</v>
      </c>
      <c r="J85" s="122">
        <f t="shared" si="6"/>
        <v>74541.600000000006</v>
      </c>
      <c r="K85" s="122"/>
      <c r="L85" s="122">
        <f t="shared" si="7"/>
        <v>0</v>
      </c>
      <c r="M85" s="122">
        <f t="shared" si="8"/>
        <v>70992</v>
      </c>
    </row>
    <row r="86" spans="2:13" ht="27.75" customHeight="1">
      <c r="B86" s="57">
        <v>74</v>
      </c>
      <c r="C86" s="84" t="s">
        <v>100</v>
      </c>
      <c r="D86" s="80" t="s">
        <v>353</v>
      </c>
      <c r="E86" s="86" t="s">
        <v>354</v>
      </c>
      <c r="F86" s="82">
        <v>8400</v>
      </c>
      <c r="G86" s="82">
        <v>116927.99999999999</v>
      </c>
      <c r="H86" s="83" t="s">
        <v>233</v>
      </c>
      <c r="I86" s="122">
        <f t="shared" si="5"/>
        <v>128620.79999999999</v>
      </c>
      <c r="J86" s="122">
        <f t="shared" si="6"/>
        <v>122774.39999999999</v>
      </c>
      <c r="K86" s="122"/>
      <c r="L86" s="122">
        <f t="shared" si="7"/>
        <v>0</v>
      </c>
      <c r="M86" s="122">
        <f t="shared" si="8"/>
        <v>116927.99999999999</v>
      </c>
    </row>
    <row r="87" spans="2:13" ht="27.75" customHeight="1">
      <c r="B87" s="57">
        <v>75</v>
      </c>
      <c r="C87" s="84" t="s">
        <v>100</v>
      </c>
      <c r="D87" s="80" t="s">
        <v>355</v>
      </c>
      <c r="E87" s="86" t="s">
        <v>356</v>
      </c>
      <c r="F87" s="82">
        <v>9061.5</v>
      </c>
      <c r="G87" s="82">
        <v>126136.07999999999</v>
      </c>
      <c r="H87" s="83" t="s">
        <v>233</v>
      </c>
      <c r="I87" s="122">
        <f t="shared" si="5"/>
        <v>138749.68799999999</v>
      </c>
      <c r="J87" s="122">
        <f t="shared" si="6"/>
        <v>132442.88399999999</v>
      </c>
      <c r="K87" s="122"/>
      <c r="L87" s="122">
        <f t="shared" si="7"/>
        <v>0</v>
      </c>
      <c r="M87" s="122">
        <f t="shared" si="8"/>
        <v>126136.07999999999</v>
      </c>
    </row>
    <row r="88" spans="2:13" ht="27.75" customHeight="1">
      <c r="B88" s="57">
        <v>76</v>
      </c>
      <c r="C88" s="84" t="s">
        <v>100</v>
      </c>
      <c r="D88" s="80" t="s">
        <v>357</v>
      </c>
      <c r="E88" s="86" t="s">
        <v>358</v>
      </c>
      <c r="F88" s="82">
        <v>20000</v>
      </c>
      <c r="G88" s="82">
        <v>278400</v>
      </c>
      <c r="H88" s="83" t="s">
        <v>233</v>
      </c>
      <c r="I88" s="122">
        <f t="shared" si="5"/>
        <v>306240</v>
      </c>
      <c r="J88" s="122">
        <f t="shared" si="6"/>
        <v>292320</v>
      </c>
      <c r="K88" s="122"/>
      <c r="L88" s="122">
        <f t="shared" si="7"/>
        <v>0</v>
      </c>
      <c r="M88" s="122">
        <f t="shared" si="8"/>
        <v>278400</v>
      </c>
    </row>
    <row r="89" spans="2:13" ht="36">
      <c r="B89" s="57">
        <v>77</v>
      </c>
      <c r="C89" s="84" t="s">
        <v>100</v>
      </c>
      <c r="D89" s="80" t="s">
        <v>359</v>
      </c>
      <c r="E89" s="86" t="s">
        <v>193</v>
      </c>
      <c r="F89" s="82">
        <v>190350</v>
      </c>
      <c r="G89" s="82">
        <v>2649672</v>
      </c>
      <c r="H89" s="83" t="s">
        <v>233</v>
      </c>
      <c r="I89" s="122">
        <f t="shared" si="5"/>
        <v>2914639.2</v>
      </c>
      <c r="J89" s="122">
        <f t="shared" si="6"/>
        <v>2782155.6</v>
      </c>
      <c r="K89" s="122"/>
      <c r="L89" s="122">
        <f t="shared" si="7"/>
        <v>0</v>
      </c>
      <c r="M89" s="122">
        <f t="shared" si="8"/>
        <v>2649672</v>
      </c>
    </row>
    <row r="90" spans="2:13" ht="24">
      <c r="B90" s="118">
        <v>78</v>
      </c>
      <c r="C90" s="119" t="s">
        <v>100</v>
      </c>
      <c r="D90" s="129" t="s">
        <v>360</v>
      </c>
      <c r="E90" s="130" t="s">
        <v>206</v>
      </c>
      <c r="F90" s="122">
        <v>110000</v>
      </c>
      <c r="G90" s="122">
        <v>1531200</v>
      </c>
      <c r="H90" s="123" t="s">
        <v>233</v>
      </c>
      <c r="I90" s="122">
        <f t="shared" si="5"/>
        <v>1684320.0000000002</v>
      </c>
      <c r="J90" s="122">
        <f t="shared" si="6"/>
        <v>1607760</v>
      </c>
      <c r="K90" s="122">
        <f t="shared" si="9"/>
        <v>76560</v>
      </c>
      <c r="L90" s="122">
        <f t="shared" si="7"/>
        <v>57420</v>
      </c>
      <c r="M90" s="122">
        <f t="shared" si="8"/>
        <v>1588620</v>
      </c>
    </row>
    <row r="91" spans="2:13" ht="24">
      <c r="B91" s="57">
        <v>79</v>
      </c>
      <c r="C91" s="84" t="s">
        <v>100</v>
      </c>
      <c r="D91" s="80" t="s">
        <v>361</v>
      </c>
      <c r="E91" s="86" t="s">
        <v>150</v>
      </c>
      <c r="F91" s="82">
        <v>20000</v>
      </c>
      <c r="G91" s="82">
        <v>278400</v>
      </c>
      <c r="H91" s="83" t="s">
        <v>233</v>
      </c>
      <c r="I91" s="122">
        <f t="shared" si="5"/>
        <v>306240</v>
      </c>
      <c r="J91" s="122">
        <f t="shared" si="6"/>
        <v>292320</v>
      </c>
      <c r="K91" s="122"/>
      <c r="L91" s="122">
        <f t="shared" si="7"/>
        <v>0</v>
      </c>
      <c r="M91" s="122">
        <f t="shared" si="8"/>
        <v>278400</v>
      </c>
    </row>
    <row r="92" spans="2:13" ht="36">
      <c r="B92" s="57">
        <v>80</v>
      </c>
      <c r="C92" s="84" t="s">
        <v>100</v>
      </c>
      <c r="D92" s="80" t="s">
        <v>362</v>
      </c>
      <c r="E92" s="86" t="s">
        <v>141</v>
      </c>
      <c r="F92" s="82">
        <v>1817000</v>
      </c>
      <c r="G92" s="82">
        <v>25292640</v>
      </c>
      <c r="H92" s="83" t="s">
        <v>233</v>
      </c>
      <c r="I92" s="122">
        <f t="shared" si="5"/>
        <v>27821904.000000004</v>
      </c>
      <c r="J92" s="122">
        <f t="shared" si="6"/>
        <v>26557272</v>
      </c>
      <c r="K92" s="122"/>
      <c r="L92" s="122">
        <f t="shared" si="7"/>
        <v>0</v>
      </c>
      <c r="M92" s="122">
        <f t="shared" si="8"/>
        <v>25292640</v>
      </c>
    </row>
    <row r="93" spans="2:13" ht="36">
      <c r="B93" s="118">
        <v>81</v>
      </c>
      <c r="C93" s="119" t="s">
        <v>101</v>
      </c>
      <c r="D93" s="129" t="s">
        <v>363</v>
      </c>
      <c r="E93" s="121" t="s">
        <v>298</v>
      </c>
      <c r="F93" s="122">
        <v>1656360.75</v>
      </c>
      <c r="G93" s="122">
        <v>23056541.639999997</v>
      </c>
      <c r="H93" s="123" t="s">
        <v>233</v>
      </c>
      <c r="I93" s="122">
        <f t="shared" si="5"/>
        <v>25362195.803999998</v>
      </c>
      <c r="J93" s="122">
        <f t="shared" si="6"/>
        <v>24209368.721999999</v>
      </c>
      <c r="K93" s="122">
        <f t="shared" si="9"/>
        <v>1152827.0820000023</v>
      </c>
      <c r="L93" s="122">
        <f t="shared" si="7"/>
        <v>864620.3115000017</v>
      </c>
      <c r="M93" s="122">
        <f t="shared" si="8"/>
        <v>23921161.951499999</v>
      </c>
    </row>
    <row r="94" spans="2:13" ht="24">
      <c r="B94" s="118">
        <v>82</v>
      </c>
      <c r="C94" s="119" t="s">
        <v>102</v>
      </c>
      <c r="D94" s="120" t="s">
        <v>364</v>
      </c>
      <c r="E94" s="130" t="s">
        <v>365</v>
      </c>
      <c r="F94" s="122">
        <v>13330.2</v>
      </c>
      <c r="G94" s="122">
        <v>185556.38400000002</v>
      </c>
      <c r="H94" s="123" t="s">
        <v>233</v>
      </c>
      <c r="I94" s="122">
        <f t="shared" si="5"/>
        <v>204112.02240000005</v>
      </c>
      <c r="J94" s="122">
        <f t="shared" si="6"/>
        <v>194834.20320000002</v>
      </c>
      <c r="K94" s="122">
        <f t="shared" si="9"/>
        <v>9277.8191999999981</v>
      </c>
      <c r="L94" s="122">
        <f t="shared" si="7"/>
        <v>6958.3643999999986</v>
      </c>
      <c r="M94" s="122">
        <f t="shared" si="8"/>
        <v>192514.74840000001</v>
      </c>
    </row>
    <row r="95" spans="2:13" ht="36">
      <c r="B95" s="118">
        <v>83</v>
      </c>
      <c r="C95" s="119" t="s">
        <v>102</v>
      </c>
      <c r="D95" s="120" t="s">
        <v>366</v>
      </c>
      <c r="E95" s="130" t="s">
        <v>367</v>
      </c>
      <c r="F95" s="122">
        <v>57000</v>
      </c>
      <c r="G95" s="122">
        <v>793440</v>
      </c>
      <c r="H95" s="123" t="s">
        <v>233</v>
      </c>
      <c r="I95" s="122">
        <f t="shared" si="5"/>
        <v>872784.00000000012</v>
      </c>
      <c r="J95" s="122">
        <f t="shared" si="6"/>
        <v>833112</v>
      </c>
      <c r="K95" s="122">
        <f t="shared" si="9"/>
        <v>39672</v>
      </c>
      <c r="L95" s="122">
        <f t="shared" si="7"/>
        <v>29754</v>
      </c>
      <c r="M95" s="122">
        <f t="shared" si="8"/>
        <v>823194</v>
      </c>
    </row>
    <row r="96" spans="2:13" ht="132">
      <c r="B96" s="118">
        <v>84</v>
      </c>
      <c r="C96" s="119" t="s">
        <v>102</v>
      </c>
      <c r="D96" s="120" t="s">
        <v>368</v>
      </c>
      <c r="E96" s="130" t="s">
        <v>369</v>
      </c>
      <c r="F96" s="122">
        <v>125000</v>
      </c>
      <c r="G96" s="122">
        <v>1739999.9999999998</v>
      </c>
      <c r="H96" s="123" t="s">
        <v>233</v>
      </c>
      <c r="I96" s="122">
        <f t="shared" si="5"/>
        <v>1914000</v>
      </c>
      <c r="J96" s="122">
        <f t="shared" si="6"/>
        <v>1826999.9999999998</v>
      </c>
      <c r="K96" s="122">
        <f t="shared" si="9"/>
        <v>87000</v>
      </c>
      <c r="L96" s="122">
        <f t="shared" si="7"/>
        <v>65250</v>
      </c>
      <c r="M96" s="122">
        <f t="shared" si="8"/>
        <v>1805249.9999999998</v>
      </c>
    </row>
    <row r="97" spans="2:13" ht="36">
      <c r="B97" s="118">
        <v>85</v>
      </c>
      <c r="C97" s="119" t="s">
        <v>102</v>
      </c>
      <c r="D97" s="120" t="s">
        <v>370</v>
      </c>
      <c r="E97" s="130" t="s">
        <v>202</v>
      </c>
      <c r="F97" s="153">
        <v>95000</v>
      </c>
      <c r="G97" s="122">
        <v>1322400</v>
      </c>
      <c r="H97" s="123" t="s">
        <v>233</v>
      </c>
      <c r="I97" s="122">
        <f t="shared" si="5"/>
        <v>1454640.0000000002</v>
      </c>
      <c r="J97" s="122">
        <f t="shared" si="6"/>
        <v>1388520</v>
      </c>
      <c r="K97" s="122">
        <f t="shared" si="9"/>
        <v>66120</v>
      </c>
      <c r="L97" s="122">
        <f t="shared" si="7"/>
        <v>49590</v>
      </c>
      <c r="M97" s="122">
        <f t="shared" si="8"/>
        <v>1371990</v>
      </c>
    </row>
    <row r="98" spans="2:13" ht="36">
      <c r="B98" s="118">
        <v>86</v>
      </c>
      <c r="C98" s="119" t="s">
        <v>102</v>
      </c>
      <c r="D98" s="120" t="s">
        <v>371</v>
      </c>
      <c r="E98" s="130" t="s">
        <v>150</v>
      </c>
      <c r="F98" s="122">
        <v>26250</v>
      </c>
      <c r="G98" s="122">
        <v>365400</v>
      </c>
      <c r="H98" s="123" t="s">
        <v>233</v>
      </c>
      <c r="I98" s="122">
        <f t="shared" si="5"/>
        <v>401940.00000000006</v>
      </c>
      <c r="J98" s="122">
        <f t="shared" si="6"/>
        <v>383670</v>
      </c>
      <c r="K98" s="122">
        <f t="shared" si="9"/>
        <v>18270</v>
      </c>
      <c r="L98" s="122">
        <f t="shared" si="7"/>
        <v>13702.5</v>
      </c>
      <c r="M98" s="122">
        <f t="shared" si="8"/>
        <v>379102.5</v>
      </c>
    </row>
    <row r="99" spans="2:13" ht="36">
      <c r="B99" s="118">
        <v>87</v>
      </c>
      <c r="C99" s="119" t="s">
        <v>102</v>
      </c>
      <c r="D99" s="120" t="s">
        <v>372</v>
      </c>
      <c r="E99" s="130" t="s">
        <v>193</v>
      </c>
      <c r="F99" s="122">
        <v>920000</v>
      </c>
      <c r="G99" s="122">
        <v>12806400</v>
      </c>
      <c r="H99" s="123" t="s">
        <v>233</v>
      </c>
      <c r="I99" s="122">
        <f t="shared" si="5"/>
        <v>14087040.000000002</v>
      </c>
      <c r="J99" s="122">
        <f t="shared" si="6"/>
        <v>13446720</v>
      </c>
      <c r="K99" s="122">
        <f t="shared" si="9"/>
        <v>640320</v>
      </c>
      <c r="L99" s="122">
        <f t="shared" si="7"/>
        <v>480240</v>
      </c>
      <c r="M99" s="122">
        <f t="shared" si="8"/>
        <v>13286640</v>
      </c>
    </row>
    <row r="100" spans="2:13" ht="24">
      <c r="B100" s="118">
        <v>88</v>
      </c>
      <c r="C100" s="119" t="s">
        <v>102</v>
      </c>
      <c r="D100" s="120" t="s">
        <v>373</v>
      </c>
      <c r="E100" s="130" t="s">
        <v>197</v>
      </c>
      <c r="F100" s="122">
        <v>22500</v>
      </c>
      <c r="G100" s="122">
        <v>270000</v>
      </c>
      <c r="H100" s="123" t="s">
        <v>233</v>
      </c>
      <c r="I100" s="122">
        <f t="shared" si="5"/>
        <v>297000</v>
      </c>
      <c r="J100" s="122">
        <f t="shared" si="6"/>
        <v>283500</v>
      </c>
      <c r="K100" s="122">
        <f t="shared" si="9"/>
        <v>13500</v>
      </c>
      <c r="L100" s="122">
        <f t="shared" si="7"/>
        <v>10125</v>
      </c>
      <c r="M100" s="122">
        <f t="shared" si="8"/>
        <v>280125</v>
      </c>
    </row>
    <row r="101" spans="2:13" ht="24">
      <c r="B101" s="118">
        <v>89</v>
      </c>
      <c r="C101" s="119" t="s">
        <v>102</v>
      </c>
      <c r="D101" s="120" t="s">
        <v>374</v>
      </c>
      <c r="E101" s="130" t="s">
        <v>185</v>
      </c>
      <c r="F101" s="122">
        <v>33000</v>
      </c>
      <c r="G101" s="122">
        <v>396000</v>
      </c>
      <c r="H101" s="123" t="s">
        <v>233</v>
      </c>
      <c r="I101" s="122">
        <f t="shared" si="5"/>
        <v>435600.00000000006</v>
      </c>
      <c r="J101" s="122">
        <f t="shared" si="6"/>
        <v>415800</v>
      </c>
      <c r="K101" s="122">
        <f t="shared" si="9"/>
        <v>19800</v>
      </c>
      <c r="L101" s="122">
        <f t="shared" si="7"/>
        <v>14850</v>
      </c>
      <c r="M101" s="122">
        <f t="shared" si="8"/>
        <v>410850</v>
      </c>
    </row>
    <row r="102" spans="2:13" ht="48">
      <c r="B102" s="57">
        <v>90</v>
      </c>
      <c r="C102" s="84" t="s">
        <v>103</v>
      </c>
      <c r="D102" s="85" t="s">
        <v>375</v>
      </c>
      <c r="E102" s="81" t="s">
        <v>157</v>
      </c>
      <c r="F102" s="82">
        <v>30000</v>
      </c>
      <c r="G102" s="82">
        <v>417600</v>
      </c>
      <c r="H102" s="83" t="s">
        <v>233</v>
      </c>
      <c r="I102" s="122">
        <f t="shared" si="5"/>
        <v>459360.00000000006</v>
      </c>
      <c r="J102" s="122">
        <f t="shared" si="6"/>
        <v>438480</v>
      </c>
      <c r="K102" s="122"/>
      <c r="L102" s="122">
        <f t="shared" si="7"/>
        <v>0</v>
      </c>
      <c r="M102" s="122">
        <f t="shared" si="8"/>
        <v>417600</v>
      </c>
    </row>
    <row r="103" spans="2:13" ht="36">
      <c r="B103" s="57">
        <v>91</v>
      </c>
      <c r="C103" s="84" t="s">
        <v>103</v>
      </c>
      <c r="D103" s="85" t="s">
        <v>376</v>
      </c>
      <c r="E103" s="81" t="s">
        <v>193</v>
      </c>
      <c r="F103" s="82">
        <v>50000</v>
      </c>
      <c r="G103" s="82">
        <v>696000</v>
      </c>
      <c r="H103" s="83" t="s">
        <v>233</v>
      </c>
      <c r="I103" s="122">
        <f t="shared" si="5"/>
        <v>765600.00000000012</v>
      </c>
      <c r="J103" s="122">
        <f t="shared" si="6"/>
        <v>730800</v>
      </c>
      <c r="K103" s="122"/>
      <c r="L103" s="122">
        <f t="shared" si="7"/>
        <v>0</v>
      </c>
      <c r="M103" s="122">
        <f t="shared" si="8"/>
        <v>696000</v>
      </c>
    </row>
    <row r="104" spans="2:13" ht="24">
      <c r="B104" s="118">
        <v>92</v>
      </c>
      <c r="C104" s="119" t="s">
        <v>103</v>
      </c>
      <c r="D104" s="120" t="s">
        <v>377</v>
      </c>
      <c r="E104" s="121" t="s">
        <v>193</v>
      </c>
      <c r="F104" s="122">
        <v>95000</v>
      </c>
      <c r="G104" s="122">
        <v>1322400</v>
      </c>
      <c r="H104" s="123" t="s">
        <v>233</v>
      </c>
      <c r="I104" s="122">
        <f t="shared" si="5"/>
        <v>1454640.0000000002</v>
      </c>
      <c r="J104" s="122">
        <f t="shared" si="6"/>
        <v>1388520</v>
      </c>
      <c r="K104" s="122">
        <f t="shared" si="9"/>
        <v>66120</v>
      </c>
      <c r="L104" s="122">
        <f t="shared" si="7"/>
        <v>49590</v>
      </c>
      <c r="M104" s="122">
        <f t="shared" si="8"/>
        <v>1371990</v>
      </c>
    </row>
    <row r="105" spans="2:13" ht="36">
      <c r="B105" s="57">
        <v>93</v>
      </c>
      <c r="C105" s="84" t="s">
        <v>103</v>
      </c>
      <c r="D105" s="85" t="s">
        <v>378</v>
      </c>
      <c r="E105" s="81" t="s">
        <v>379</v>
      </c>
      <c r="F105" s="82">
        <v>29485.07</v>
      </c>
      <c r="G105" s="82">
        <v>410432.17439999996</v>
      </c>
      <c r="H105" s="83" t="s">
        <v>233</v>
      </c>
      <c r="I105" s="122">
        <f t="shared" si="5"/>
        <v>451475.39184</v>
      </c>
      <c r="J105" s="122">
        <f t="shared" si="6"/>
        <v>430953.78311999998</v>
      </c>
      <c r="K105" s="122"/>
      <c r="L105" s="122">
        <f t="shared" si="7"/>
        <v>0</v>
      </c>
      <c r="M105" s="122">
        <f t="shared" si="8"/>
        <v>410432.17439999996</v>
      </c>
    </row>
    <row r="106" spans="2:13" ht="24">
      <c r="B106" s="57">
        <v>94</v>
      </c>
      <c r="C106" s="84" t="s">
        <v>103</v>
      </c>
      <c r="D106" s="85" t="s">
        <v>380</v>
      </c>
      <c r="E106" s="81" t="s">
        <v>202</v>
      </c>
      <c r="F106" s="82">
        <v>25000</v>
      </c>
      <c r="G106" s="82">
        <v>348000</v>
      </c>
      <c r="H106" s="83" t="s">
        <v>233</v>
      </c>
      <c r="I106" s="122">
        <f t="shared" si="5"/>
        <v>382800.00000000006</v>
      </c>
      <c r="J106" s="122">
        <f t="shared" si="6"/>
        <v>365400</v>
      </c>
      <c r="K106" s="122"/>
      <c r="L106" s="122">
        <f t="shared" si="7"/>
        <v>0</v>
      </c>
      <c r="M106" s="122">
        <f t="shared" si="8"/>
        <v>348000</v>
      </c>
    </row>
    <row r="107" spans="2:13" ht="24">
      <c r="B107" s="118">
        <v>95</v>
      </c>
      <c r="C107" s="119" t="s">
        <v>104</v>
      </c>
      <c r="D107" s="129" t="s">
        <v>381</v>
      </c>
      <c r="E107" s="130" t="s">
        <v>382</v>
      </c>
      <c r="F107" s="122">
        <v>8500</v>
      </c>
      <c r="G107" s="122">
        <v>118319.99999999999</v>
      </c>
      <c r="H107" s="123" t="s">
        <v>233</v>
      </c>
      <c r="I107" s="122">
        <f t="shared" si="5"/>
        <v>130152</v>
      </c>
      <c r="J107" s="122">
        <f t="shared" si="6"/>
        <v>124235.99999999999</v>
      </c>
      <c r="K107" s="122">
        <f t="shared" si="9"/>
        <v>5916</v>
      </c>
      <c r="L107" s="122">
        <f t="shared" si="7"/>
        <v>4437</v>
      </c>
      <c r="M107" s="122">
        <f t="shared" si="8"/>
        <v>122756.99999999999</v>
      </c>
    </row>
    <row r="108" spans="2:13" ht="24">
      <c r="B108" s="118">
        <v>96</v>
      </c>
      <c r="C108" s="119" t="s">
        <v>104</v>
      </c>
      <c r="D108" s="129" t="s">
        <v>383</v>
      </c>
      <c r="E108" s="130" t="s">
        <v>384</v>
      </c>
      <c r="F108" s="122">
        <v>8617.14</v>
      </c>
      <c r="G108" s="122">
        <v>119950.58879999998</v>
      </c>
      <c r="H108" s="123" t="s">
        <v>233</v>
      </c>
      <c r="I108" s="122">
        <f t="shared" si="5"/>
        <v>131945.64767999999</v>
      </c>
      <c r="J108" s="122">
        <f t="shared" si="6"/>
        <v>125948.11823999998</v>
      </c>
      <c r="K108" s="122">
        <f t="shared" si="9"/>
        <v>5997.5294399999984</v>
      </c>
      <c r="L108" s="122">
        <f t="shared" si="7"/>
        <v>4498.1470799999988</v>
      </c>
      <c r="M108" s="122">
        <f t="shared" si="8"/>
        <v>124448.73587999998</v>
      </c>
    </row>
    <row r="109" spans="2:13" ht="24">
      <c r="B109" s="118">
        <v>97</v>
      </c>
      <c r="C109" s="119" t="s">
        <v>105</v>
      </c>
      <c r="D109" s="129" t="s">
        <v>385</v>
      </c>
      <c r="E109" s="130" t="s">
        <v>139</v>
      </c>
      <c r="F109" s="122">
        <v>21551.72</v>
      </c>
      <c r="G109" s="122">
        <v>299999.9424</v>
      </c>
      <c r="H109" s="123" t="s">
        <v>233</v>
      </c>
      <c r="I109" s="122">
        <f t="shared" si="5"/>
        <v>329999.93664000003</v>
      </c>
      <c r="J109" s="122">
        <f t="shared" si="6"/>
        <v>314999.93952000001</v>
      </c>
      <c r="K109" s="122">
        <f t="shared" si="9"/>
        <v>14999.997120000015</v>
      </c>
      <c r="L109" s="122">
        <f t="shared" si="7"/>
        <v>11249.997840000011</v>
      </c>
      <c r="M109" s="122">
        <f t="shared" si="8"/>
        <v>311249.94024000003</v>
      </c>
    </row>
    <row r="110" spans="2:13" ht="24">
      <c r="B110" s="118">
        <v>98</v>
      </c>
      <c r="C110" s="119" t="s">
        <v>106</v>
      </c>
      <c r="D110" s="129" t="s">
        <v>386</v>
      </c>
      <c r="E110" s="130" t="s">
        <v>387</v>
      </c>
      <c r="F110" s="122">
        <v>33327.839999999997</v>
      </c>
      <c r="G110" s="122">
        <v>463923.53279999993</v>
      </c>
      <c r="H110" s="123" t="s">
        <v>233</v>
      </c>
      <c r="I110" s="122">
        <f t="shared" si="5"/>
        <v>510315.88607999997</v>
      </c>
      <c r="J110" s="122">
        <f t="shared" si="6"/>
        <v>487119.70943999995</v>
      </c>
      <c r="K110" s="122">
        <f t="shared" si="9"/>
        <v>23196.17664000002</v>
      </c>
      <c r="L110" s="122">
        <f t="shared" si="7"/>
        <v>17397.132480000015</v>
      </c>
      <c r="M110" s="122">
        <f t="shared" si="8"/>
        <v>481320.66527999996</v>
      </c>
    </row>
    <row r="111" spans="2:13" ht="24">
      <c r="B111" s="118"/>
      <c r="C111" s="119" t="s">
        <v>106</v>
      </c>
      <c r="D111" s="129" t="s">
        <v>547</v>
      </c>
      <c r="E111" s="129" t="s">
        <v>548</v>
      </c>
      <c r="F111" s="122">
        <v>7000</v>
      </c>
      <c r="G111" s="122">
        <v>97440</v>
      </c>
      <c r="H111" s="123" t="s">
        <v>233</v>
      </c>
      <c r="I111" s="122">
        <f t="shared" si="5"/>
        <v>107184.00000000001</v>
      </c>
      <c r="J111" s="122">
        <f t="shared" si="6"/>
        <v>102312</v>
      </c>
      <c r="K111" s="122">
        <f t="shared" si="9"/>
        <v>4872</v>
      </c>
      <c r="L111" s="122">
        <f t="shared" si="7"/>
        <v>3654</v>
      </c>
      <c r="M111" s="122">
        <f t="shared" si="8"/>
        <v>101094</v>
      </c>
    </row>
    <row r="112" spans="2:13" ht="36">
      <c r="B112" s="57">
        <v>99</v>
      </c>
      <c r="C112" s="84" t="s">
        <v>107</v>
      </c>
      <c r="D112" s="85" t="s">
        <v>388</v>
      </c>
      <c r="E112" s="86" t="s">
        <v>389</v>
      </c>
      <c r="F112" s="82">
        <v>8500</v>
      </c>
      <c r="G112" s="82">
        <v>118319.99999999999</v>
      </c>
      <c r="H112" s="83" t="s">
        <v>233</v>
      </c>
      <c r="I112" s="122">
        <f t="shared" si="5"/>
        <v>130152</v>
      </c>
      <c r="J112" s="122">
        <f t="shared" si="6"/>
        <v>124235.99999999999</v>
      </c>
      <c r="K112" s="122"/>
      <c r="L112" s="122">
        <f t="shared" si="7"/>
        <v>0</v>
      </c>
      <c r="M112" s="122">
        <f t="shared" si="8"/>
        <v>118319.99999999999</v>
      </c>
    </row>
    <row r="113" spans="2:13" ht="24">
      <c r="B113" s="118">
        <v>100</v>
      </c>
      <c r="C113" s="119" t="s">
        <v>107</v>
      </c>
      <c r="D113" s="120" t="s">
        <v>390</v>
      </c>
      <c r="E113" s="130" t="s">
        <v>391</v>
      </c>
      <c r="F113" s="122">
        <v>8500</v>
      </c>
      <c r="G113" s="122">
        <v>118319.99999999999</v>
      </c>
      <c r="H113" s="123" t="s">
        <v>233</v>
      </c>
      <c r="I113" s="122">
        <f t="shared" si="5"/>
        <v>130152</v>
      </c>
      <c r="J113" s="122">
        <f t="shared" si="6"/>
        <v>124235.99999999999</v>
      </c>
      <c r="K113" s="122">
        <f t="shared" si="9"/>
        <v>5916</v>
      </c>
      <c r="L113" s="122">
        <f t="shared" si="7"/>
        <v>4437</v>
      </c>
      <c r="M113" s="122">
        <f t="shared" si="8"/>
        <v>122756.99999999999</v>
      </c>
    </row>
    <row r="114" spans="2:13" ht="36">
      <c r="B114" s="118">
        <v>101</v>
      </c>
      <c r="C114" s="119" t="s">
        <v>107</v>
      </c>
      <c r="D114" s="120" t="s">
        <v>392</v>
      </c>
      <c r="E114" s="130" t="s">
        <v>393</v>
      </c>
      <c r="F114" s="122">
        <v>130000</v>
      </c>
      <c r="G114" s="122">
        <v>1809599.9999999998</v>
      </c>
      <c r="H114" s="123" t="s">
        <v>233</v>
      </c>
      <c r="I114" s="122">
        <f t="shared" si="5"/>
        <v>1990560</v>
      </c>
      <c r="J114" s="122">
        <f t="shared" si="6"/>
        <v>1900079.9999999998</v>
      </c>
      <c r="K114" s="122">
        <f t="shared" si="9"/>
        <v>90480</v>
      </c>
      <c r="L114" s="122">
        <f t="shared" si="7"/>
        <v>67860</v>
      </c>
      <c r="M114" s="122">
        <f t="shared" si="8"/>
        <v>1877459.9999999998</v>
      </c>
    </row>
    <row r="115" spans="2:13" ht="24">
      <c r="B115" s="57">
        <v>102</v>
      </c>
      <c r="C115" s="84" t="s">
        <v>107</v>
      </c>
      <c r="D115" s="85" t="s">
        <v>394</v>
      </c>
      <c r="E115" s="86" t="s">
        <v>157</v>
      </c>
      <c r="F115" s="82">
        <v>80252</v>
      </c>
      <c r="G115" s="82">
        <v>1117107.8399999999</v>
      </c>
      <c r="H115" s="83" t="s">
        <v>233</v>
      </c>
      <c r="I115" s="122">
        <f t="shared" si="5"/>
        <v>1228818.6239999998</v>
      </c>
      <c r="J115" s="122">
        <f t="shared" si="6"/>
        <v>1172963.2319999998</v>
      </c>
      <c r="K115" s="122"/>
      <c r="L115" s="122">
        <f t="shared" si="7"/>
        <v>0</v>
      </c>
      <c r="M115" s="122">
        <f t="shared" si="8"/>
        <v>1117107.8399999999</v>
      </c>
    </row>
    <row r="116" spans="2:13" ht="27.75" customHeight="1">
      <c r="B116" s="57">
        <v>103</v>
      </c>
      <c r="C116" s="84" t="s">
        <v>107</v>
      </c>
      <c r="D116" s="85" t="s">
        <v>395</v>
      </c>
      <c r="E116" s="86" t="s">
        <v>298</v>
      </c>
      <c r="F116" s="82">
        <v>214092</v>
      </c>
      <c r="G116" s="82">
        <v>2980160.6399999997</v>
      </c>
      <c r="H116" s="83" t="s">
        <v>233</v>
      </c>
      <c r="I116" s="122">
        <f t="shared" si="5"/>
        <v>3278176.7039999999</v>
      </c>
      <c r="J116" s="122">
        <f t="shared" si="6"/>
        <v>3129168.6719999998</v>
      </c>
      <c r="K116" s="122"/>
      <c r="L116" s="122">
        <f t="shared" si="7"/>
        <v>0</v>
      </c>
      <c r="M116" s="122">
        <f t="shared" si="8"/>
        <v>2980160.6399999997</v>
      </c>
    </row>
    <row r="117" spans="2:13" ht="27.75" customHeight="1">
      <c r="B117" s="118">
        <v>104</v>
      </c>
      <c r="C117" s="119" t="s">
        <v>107</v>
      </c>
      <c r="D117" s="120" t="s">
        <v>396</v>
      </c>
      <c r="E117" s="130" t="s">
        <v>193</v>
      </c>
      <c r="F117" s="122">
        <v>145348.67000000001</v>
      </c>
      <c r="G117" s="122">
        <v>2023253.4863999998</v>
      </c>
      <c r="H117" s="123" t="s">
        <v>233</v>
      </c>
      <c r="I117" s="122">
        <f t="shared" si="5"/>
        <v>2225578.8350399998</v>
      </c>
      <c r="J117" s="122">
        <f t="shared" si="6"/>
        <v>2124416.16072</v>
      </c>
      <c r="K117" s="122">
        <f t="shared" si="9"/>
        <v>101162.67432000022</v>
      </c>
      <c r="L117" s="122">
        <f t="shared" si="7"/>
        <v>75872.005740000168</v>
      </c>
      <c r="M117" s="122">
        <f t="shared" si="8"/>
        <v>2099125.4921399998</v>
      </c>
    </row>
    <row r="118" spans="2:13" ht="24">
      <c r="B118" s="118">
        <v>105</v>
      </c>
      <c r="C118" s="119" t="s">
        <v>107</v>
      </c>
      <c r="D118" s="120" t="s">
        <v>397</v>
      </c>
      <c r="E118" s="130" t="s">
        <v>398</v>
      </c>
      <c r="F118" s="122">
        <v>15286.31</v>
      </c>
      <c r="G118" s="122">
        <v>212785.43519999998</v>
      </c>
      <c r="H118" s="123" t="s">
        <v>233</v>
      </c>
      <c r="I118" s="122">
        <f t="shared" si="5"/>
        <v>234063.97871999998</v>
      </c>
      <c r="J118" s="122">
        <f t="shared" si="6"/>
        <v>223424.70695999998</v>
      </c>
      <c r="K118" s="122">
        <f t="shared" si="9"/>
        <v>10639.271760000003</v>
      </c>
      <c r="L118" s="122">
        <f t="shared" si="7"/>
        <v>7979.4538200000025</v>
      </c>
      <c r="M118" s="122">
        <f t="shared" si="8"/>
        <v>220764.88901999997</v>
      </c>
    </row>
    <row r="119" spans="2:13" ht="24">
      <c r="B119" s="146">
        <v>106</v>
      </c>
      <c r="C119" s="147" t="s">
        <v>107</v>
      </c>
      <c r="D119" s="148" t="s">
        <v>399</v>
      </c>
      <c r="E119" s="149" t="s">
        <v>400</v>
      </c>
      <c r="F119" s="150">
        <v>21000</v>
      </c>
      <c r="G119" s="150">
        <v>292320</v>
      </c>
      <c r="H119" s="151" t="s">
        <v>233</v>
      </c>
      <c r="I119" s="122">
        <f t="shared" si="5"/>
        <v>321552</v>
      </c>
      <c r="J119" s="122">
        <f t="shared" si="6"/>
        <v>306936</v>
      </c>
      <c r="K119" s="122">
        <f t="shared" si="9"/>
        <v>14616</v>
      </c>
      <c r="L119" s="122">
        <f t="shared" si="7"/>
        <v>10962</v>
      </c>
      <c r="M119" s="122">
        <f t="shared" si="8"/>
        <v>303282</v>
      </c>
    </row>
    <row r="120" spans="2:13" ht="24">
      <c r="B120" s="118">
        <v>107</v>
      </c>
      <c r="C120" s="119" t="s">
        <v>107</v>
      </c>
      <c r="D120" s="120" t="s">
        <v>401</v>
      </c>
      <c r="E120" s="130" t="s">
        <v>402</v>
      </c>
      <c r="F120" s="122">
        <v>12798</v>
      </c>
      <c r="G120" s="122">
        <v>178148.15999999997</v>
      </c>
      <c r="H120" s="123" t="s">
        <v>233</v>
      </c>
      <c r="I120" s="122">
        <f t="shared" si="5"/>
        <v>195962.976</v>
      </c>
      <c r="J120" s="122">
        <f t="shared" si="6"/>
        <v>187055.56799999997</v>
      </c>
      <c r="K120" s="122">
        <f t="shared" si="9"/>
        <v>8907.4079999999958</v>
      </c>
      <c r="L120" s="122">
        <f t="shared" si="7"/>
        <v>6680.5559999999969</v>
      </c>
      <c r="M120" s="122">
        <f t="shared" si="8"/>
        <v>184828.71599999996</v>
      </c>
    </row>
    <row r="121" spans="2:13" ht="24">
      <c r="B121" s="57">
        <v>108</v>
      </c>
      <c r="C121" s="84" t="s">
        <v>107</v>
      </c>
      <c r="D121" s="85" t="s">
        <v>403</v>
      </c>
      <c r="E121" s="86" t="s">
        <v>404</v>
      </c>
      <c r="F121" s="82">
        <v>27000</v>
      </c>
      <c r="G121" s="82">
        <v>375840</v>
      </c>
      <c r="H121" s="83" t="s">
        <v>233</v>
      </c>
      <c r="I121" s="122">
        <f t="shared" si="5"/>
        <v>413424.00000000006</v>
      </c>
      <c r="J121" s="122">
        <f t="shared" si="6"/>
        <v>394632</v>
      </c>
      <c r="K121" s="122"/>
      <c r="L121" s="122">
        <f t="shared" si="7"/>
        <v>0</v>
      </c>
      <c r="M121" s="122">
        <f t="shared" si="8"/>
        <v>375840</v>
      </c>
    </row>
    <row r="122" spans="2:13" ht="24">
      <c r="B122" s="57">
        <v>109</v>
      </c>
      <c r="C122" s="84" t="s">
        <v>107</v>
      </c>
      <c r="D122" s="85" t="s">
        <v>405</v>
      </c>
      <c r="E122" s="86" t="s">
        <v>406</v>
      </c>
      <c r="F122" s="82">
        <v>180000</v>
      </c>
      <c r="G122" s="82">
        <v>2505600</v>
      </c>
      <c r="H122" s="83" t="s">
        <v>233</v>
      </c>
      <c r="I122" s="122">
        <f t="shared" si="5"/>
        <v>2756160</v>
      </c>
      <c r="J122" s="122">
        <f t="shared" si="6"/>
        <v>2630880</v>
      </c>
      <c r="K122" s="122"/>
      <c r="L122" s="122">
        <f t="shared" si="7"/>
        <v>0</v>
      </c>
      <c r="M122" s="122">
        <f t="shared" si="8"/>
        <v>2505600</v>
      </c>
    </row>
    <row r="123" spans="2:13" ht="24">
      <c r="B123" s="57">
        <v>110</v>
      </c>
      <c r="C123" s="84" t="s">
        <v>107</v>
      </c>
      <c r="D123" s="80" t="s">
        <v>407</v>
      </c>
      <c r="E123" s="86" t="s">
        <v>408</v>
      </c>
      <c r="F123" s="82">
        <v>11546.17</v>
      </c>
      <c r="G123" s="82">
        <v>138554.04</v>
      </c>
      <c r="H123" s="83" t="s">
        <v>233</v>
      </c>
      <c r="I123" s="122">
        <f t="shared" si="5"/>
        <v>152409.44400000002</v>
      </c>
      <c r="J123" s="122">
        <f t="shared" si="6"/>
        <v>145481.74200000003</v>
      </c>
      <c r="K123" s="122"/>
      <c r="L123" s="122">
        <f t="shared" si="7"/>
        <v>0</v>
      </c>
      <c r="M123" s="122">
        <f t="shared" si="8"/>
        <v>138554.04</v>
      </c>
    </row>
    <row r="124" spans="2:13" ht="24">
      <c r="B124" s="118">
        <v>111</v>
      </c>
      <c r="C124" s="119" t="s">
        <v>108</v>
      </c>
      <c r="D124" s="129" t="s">
        <v>409</v>
      </c>
      <c r="E124" s="130" t="s">
        <v>410</v>
      </c>
      <c r="F124" s="122">
        <v>75000</v>
      </c>
      <c r="G124" s="122">
        <v>1043999.9999999999</v>
      </c>
      <c r="H124" s="123" t="s">
        <v>233</v>
      </c>
      <c r="I124" s="122">
        <f t="shared" si="5"/>
        <v>1148400</v>
      </c>
      <c r="J124" s="122">
        <f t="shared" si="6"/>
        <v>1096200</v>
      </c>
      <c r="K124" s="122">
        <f t="shared" si="9"/>
        <v>52200.000000000116</v>
      </c>
      <c r="L124" s="122">
        <f t="shared" si="7"/>
        <v>39150.000000000087</v>
      </c>
      <c r="M124" s="122">
        <f t="shared" si="8"/>
        <v>1083150</v>
      </c>
    </row>
    <row r="125" spans="2:13" ht="36">
      <c r="B125" s="118">
        <v>112</v>
      </c>
      <c r="C125" s="119" t="s">
        <v>108</v>
      </c>
      <c r="D125" s="129" t="s">
        <v>411</v>
      </c>
      <c r="E125" s="130" t="s">
        <v>193</v>
      </c>
      <c r="F125" s="122">
        <v>24647.14</v>
      </c>
      <c r="G125" s="122">
        <v>343088.18879999995</v>
      </c>
      <c r="H125" s="123" t="s">
        <v>233</v>
      </c>
      <c r="I125" s="122">
        <f t="shared" si="5"/>
        <v>377397.00767999998</v>
      </c>
      <c r="J125" s="122">
        <f t="shared" si="6"/>
        <v>360242.59823999996</v>
      </c>
      <c r="K125" s="122">
        <f t="shared" si="9"/>
        <v>17154.409440000018</v>
      </c>
      <c r="L125" s="122">
        <f t="shared" si="7"/>
        <v>12865.807080000013</v>
      </c>
      <c r="M125" s="122">
        <f t="shared" si="8"/>
        <v>355953.99587999994</v>
      </c>
    </row>
    <row r="126" spans="2:13" ht="24">
      <c r="B126" s="118">
        <v>113</v>
      </c>
      <c r="C126" s="119" t="s">
        <v>108</v>
      </c>
      <c r="D126" s="129" t="s">
        <v>412</v>
      </c>
      <c r="E126" s="130" t="s">
        <v>193</v>
      </c>
      <c r="F126" s="122">
        <v>50000</v>
      </c>
      <c r="G126" s="122">
        <v>696000</v>
      </c>
      <c r="H126" s="123" t="s">
        <v>233</v>
      </c>
      <c r="I126" s="122">
        <f t="shared" si="5"/>
        <v>765600.00000000012</v>
      </c>
      <c r="J126" s="122">
        <f t="shared" si="6"/>
        <v>730800</v>
      </c>
      <c r="K126" s="122">
        <f t="shared" si="9"/>
        <v>34800</v>
      </c>
      <c r="L126" s="122">
        <f t="shared" si="7"/>
        <v>26100</v>
      </c>
      <c r="M126" s="122">
        <f t="shared" si="8"/>
        <v>722100</v>
      </c>
    </row>
    <row r="127" spans="2:13" ht="84.75" thickBot="1">
      <c r="B127" s="118">
        <v>114</v>
      </c>
      <c r="C127" s="119" t="s">
        <v>108</v>
      </c>
      <c r="D127" s="129" t="s">
        <v>413</v>
      </c>
      <c r="E127" s="121" t="s">
        <v>414</v>
      </c>
      <c r="F127" s="122">
        <v>42717.34</v>
      </c>
      <c r="G127" s="122">
        <v>594625.3727999999</v>
      </c>
      <c r="H127" s="123" t="s">
        <v>233</v>
      </c>
      <c r="I127" s="122">
        <f t="shared" si="5"/>
        <v>654087.91007999994</v>
      </c>
      <c r="J127" s="122">
        <f t="shared" si="6"/>
        <v>624356.64143999992</v>
      </c>
      <c r="K127" s="122">
        <f t="shared" si="9"/>
        <v>29731.268640000024</v>
      </c>
      <c r="L127" s="122">
        <f t="shared" si="7"/>
        <v>22298.451480000018</v>
      </c>
      <c r="M127" s="122">
        <f t="shared" si="8"/>
        <v>616923.82427999994</v>
      </c>
    </row>
    <row r="128" spans="2:13" ht="36.75" thickTop="1">
      <c r="B128" s="118">
        <v>115</v>
      </c>
      <c r="C128" s="119" t="s">
        <v>110</v>
      </c>
      <c r="D128" s="129" t="s">
        <v>415</v>
      </c>
      <c r="E128" s="121" t="s">
        <v>416</v>
      </c>
      <c r="F128" s="154">
        <v>5000</v>
      </c>
      <c r="G128" s="122">
        <v>69600</v>
      </c>
      <c r="H128" s="123" t="s">
        <v>233</v>
      </c>
      <c r="I128" s="122">
        <f t="shared" si="5"/>
        <v>76560</v>
      </c>
      <c r="J128" s="122">
        <f t="shared" si="6"/>
        <v>73080</v>
      </c>
      <c r="K128" s="122">
        <f t="shared" si="9"/>
        <v>3480</v>
      </c>
      <c r="L128" s="122">
        <f t="shared" si="7"/>
        <v>2610</v>
      </c>
      <c r="M128" s="122">
        <f t="shared" si="8"/>
        <v>72210</v>
      </c>
    </row>
    <row r="129" spans="2:13" ht="36">
      <c r="B129" s="118">
        <v>116</v>
      </c>
      <c r="C129" s="119" t="s">
        <v>110</v>
      </c>
      <c r="D129" s="129" t="s">
        <v>417</v>
      </c>
      <c r="E129" s="121" t="s">
        <v>418</v>
      </c>
      <c r="F129" s="155">
        <v>32600</v>
      </c>
      <c r="G129" s="122">
        <v>453791.99999999994</v>
      </c>
      <c r="H129" s="123" t="s">
        <v>233</v>
      </c>
      <c r="I129" s="122">
        <f t="shared" si="5"/>
        <v>499171.19999999995</v>
      </c>
      <c r="J129" s="122">
        <f t="shared" si="6"/>
        <v>476481.6</v>
      </c>
      <c r="K129" s="122">
        <f t="shared" si="9"/>
        <v>22689.600000000035</v>
      </c>
      <c r="L129" s="122">
        <f t="shared" si="7"/>
        <v>17017.200000000026</v>
      </c>
      <c r="M129" s="122">
        <f t="shared" si="8"/>
        <v>470809.19999999995</v>
      </c>
    </row>
    <row r="130" spans="2:13" ht="36">
      <c r="B130" s="118">
        <v>117</v>
      </c>
      <c r="C130" s="119" t="s">
        <v>110</v>
      </c>
      <c r="D130" s="129" t="s">
        <v>419</v>
      </c>
      <c r="E130" s="121" t="s">
        <v>420</v>
      </c>
      <c r="F130" s="122">
        <v>308968.5</v>
      </c>
      <c r="G130" s="122">
        <v>4300841.5199999996</v>
      </c>
      <c r="H130" s="123" t="s">
        <v>233</v>
      </c>
      <c r="I130" s="122">
        <f t="shared" si="5"/>
        <v>4730925.6720000003</v>
      </c>
      <c r="J130" s="122">
        <f t="shared" si="6"/>
        <v>4515883.5959999999</v>
      </c>
      <c r="K130" s="122">
        <f t="shared" si="9"/>
        <v>215042.07600000035</v>
      </c>
      <c r="L130" s="122">
        <f t="shared" si="7"/>
        <v>161281.55700000026</v>
      </c>
      <c r="M130" s="122">
        <f t="shared" si="8"/>
        <v>4462123.0769999996</v>
      </c>
    </row>
    <row r="131" spans="2:13" ht="29.25" customHeight="1">
      <c r="B131" s="57">
        <v>118</v>
      </c>
      <c r="C131" s="91" t="s">
        <v>111</v>
      </c>
      <c r="D131" s="80" t="s">
        <v>421</v>
      </c>
      <c r="E131" s="86" t="s">
        <v>422</v>
      </c>
      <c r="F131" s="82">
        <v>7540</v>
      </c>
      <c r="G131" s="82">
        <v>104956.79999999999</v>
      </c>
      <c r="H131" s="83" t="s">
        <v>233</v>
      </c>
      <c r="I131" s="122">
        <f t="shared" si="5"/>
        <v>115452.48</v>
      </c>
      <c r="J131" s="122">
        <f t="shared" si="6"/>
        <v>110204.64</v>
      </c>
      <c r="K131" s="122"/>
      <c r="L131" s="122">
        <f t="shared" si="7"/>
        <v>0</v>
      </c>
      <c r="M131" s="122">
        <f t="shared" si="8"/>
        <v>104956.79999999999</v>
      </c>
    </row>
    <row r="132" spans="2:13" ht="29.25" customHeight="1">
      <c r="B132" s="57">
        <v>119</v>
      </c>
      <c r="C132" s="91" t="s">
        <v>111</v>
      </c>
      <c r="D132" s="80" t="s">
        <v>423</v>
      </c>
      <c r="E132" s="86" t="s">
        <v>193</v>
      </c>
      <c r="F132" s="82">
        <v>17569.87</v>
      </c>
      <c r="G132" s="82">
        <v>244572.59039999999</v>
      </c>
      <c r="H132" s="83" t="s">
        <v>233</v>
      </c>
      <c r="I132" s="122">
        <f t="shared" si="5"/>
        <v>269029.84944000002</v>
      </c>
      <c r="J132" s="122">
        <f t="shared" si="6"/>
        <v>256801.21992</v>
      </c>
      <c r="K132" s="122"/>
      <c r="L132" s="122">
        <f t="shared" si="7"/>
        <v>0</v>
      </c>
      <c r="M132" s="122">
        <f t="shared" si="8"/>
        <v>244572.59039999999</v>
      </c>
    </row>
    <row r="133" spans="2:13" ht="29.25" customHeight="1">
      <c r="B133" s="57">
        <v>120</v>
      </c>
      <c r="C133" s="91" t="s">
        <v>111</v>
      </c>
      <c r="D133" s="80" t="s">
        <v>424</v>
      </c>
      <c r="E133" s="86" t="s">
        <v>193</v>
      </c>
      <c r="F133" s="82">
        <v>4583.37</v>
      </c>
      <c r="G133" s="82">
        <v>63800.510399999999</v>
      </c>
      <c r="H133" s="83" t="s">
        <v>233</v>
      </c>
      <c r="I133" s="122">
        <f t="shared" si="5"/>
        <v>70180.561440000005</v>
      </c>
      <c r="J133" s="122">
        <f t="shared" si="6"/>
        <v>66990.535919999995</v>
      </c>
      <c r="K133" s="122"/>
      <c r="L133" s="122">
        <f t="shared" si="7"/>
        <v>0</v>
      </c>
      <c r="M133" s="122">
        <f t="shared" si="8"/>
        <v>63800.510399999999</v>
      </c>
    </row>
    <row r="134" spans="2:13" ht="29.25" customHeight="1">
      <c r="B134" s="118">
        <v>121</v>
      </c>
      <c r="C134" s="119" t="s">
        <v>112</v>
      </c>
      <c r="D134" s="129" t="s">
        <v>425</v>
      </c>
      <c r="E134" s="130" t="s">
        <v>426</v>
      </c>
      <c r="F134" s="122">
        <v>16181.31</v>
      </c>
      <c r="G134" s="122">
        <v>225243.83519999997</v>
      </c>
      <c r="H134" s="123" t="s">
        <v>233</v>
      </c>
      <c r="I134" s="122">
        <f t="shared" si="5"/>
        <v>247768.21871999998</v>
      </c>
      <c r="J134" s="122">
        <f t="shared" si="6"/>
        <v>236506.02695999999</v>
      </c>
      <c r="K134" s="122">
        <f t="shared" si="9"/>
        <v>11262.191760000016</v>
      </c>
      <c r="L134" s="122">
        <f t="shared" si="7"/>
        <v>8446.6438200000121</v>
      </c>
      <c r="M134" s="122">
        <f t="shared" si="8"/>
        <v>233690.47901999997</v>
      </c>
    </row>
    <row r="135" spans="2:13" ht="29.25" customHeight="1">
      <c r="B135" s="118">
        <v>122</v>
      </c>
      <c r="C135" s="119" t="s">
        <v>112</v>
      </c>
      <c r="D135" s="129" t="s">
        <v>427</v>
      </c>
      <c r="E135" s="130" t="s">
        <v>428</v>
      </c>
      <c r="F135" s="122">
        <v>29500</v>
      </c>
      <c r="G135" s="122">
        <v>410640</v>
      </c>
      <c r="H135" s="123" t="s">
        <v>233</v>
      </c>
      <c r="I135" s="122">
        <f t="shared" si="5"/>
        <v>451704.00000000006</v>
      </c>
      <c r="J135" s="122">
        <f t="shared" si="6"/>
        <v>431172</v>
      </c>
      <c r="K135" s="122">
        <f t="shared" si="9"/>
        <v>20532</v>
      </c>
      <c r="L135" s="122">
        <f t="shared" si="7"/>
        <v>15399</v>
      </c>
      <c r="M135" s="122">
        <f t="shared" si="8"/>
        <v>426039</v>
      </c>
    </row>
    <row r="136" spans="2:13" ht="29.25" customHeight="1">
      <c r="B136" s="118">
        <v>123</v>
      </c>
      <c r="C136" s="119" t="s">
        <v>112</v>
      </c>
      <c r="D136" s="129" t="s">
        <v>429</v>
      </c>
      <c r="E136" s="130" t="s">
        <v>202</v>
      </c>
      <c r="F136" s="122">
        <v>62937</v>
      </c>
      <c r="G136" s="122">
        <v>876083.03999999992</v>
      </c>
      <c r="H136" s="123" t="s">
        <v>233</v>
      </c>
      <c r="I136" s="122">
        <f t="shared" si="5"/>
        <v>963691.34400000004</v>
      </c>
      <c r="J136" s="122">
        <f t="shared" si="6"/>
        <v>919887.19199999992</v>
      </c>
      <c r="K136" s="122">
        <f t="shared" si="9"/>
        <v>43804.152000000002</v>
      </c>
      <c r="L136" s="122">
        <f t="shared" si="7"/>
        <v>32853.114000000001</v>
      </c>
      <c r="M136" s="122">
        <f t="shared" si="8"/>
        <v>908936.15399999986</v>
      </c>
    </row>
    <row r="137" spans="2:13" ht="29.25" customHeight="1">
      <c r="B137" s="118">
        <v>124</v>
      </c>
      <c r="C137" s="119" t="s">
        <v>112</v>
      </c>
      <c r="D137" s="129" t="s">
        <v>430</v>
      </c>
      <c r="E137" s="130" t="s">
        <v>153</v>
      </c>
      <c r="F137" s="122">
        <v>7787.02</v>
      </c>
      <c r="G137" s="122">
        <v>108395.3184</v>
      </c>
      <c r="H137" s="123" t="s">
        <v>233</v>
      </c>
      <c r="I137" s="122">
        <f t="shared" si="5"/>
        <v>119234.85024000001</v>
      </c>
      <c r="J137" s="122">
        <f t="shared" si="6"/>
        <v>113815.08432000001</v>
      </c>
      <c r="K137" s="122">
        <f t="shared" si="9"/>
        <v>5419.7659200000053</v>
      </c>
      <c r="L137" s="122">
        <f t="shared" si="7"/>
        <v>4064.824440000004</v>
      </c>
      <c r="M137" s="122">
        <f t="shared" si="8"/>
        <v>112460.14284000001</v>
      </c>
    </row>
    <row r="138" spans="2:13" ht="48">
      <c r="B138" s="57">
        <v>125</v>
      </c>
      <c r="C138" s="84" t="s">
        <v>112</v>
      </c>
      <c r="D138" s="80" t="s">
        <v>431</v>
      </c>
      <c r="E138" s="86" t="s">
        <v>432</v>
      </c>
      <c r="F138" s="82">
        <v>26000</v>
      </c>
      <c r="G138" s="82">
        <v>361920</v>
      </c>
      <c r="H138" s="83" t="s">
        <v>233</v>
      </c>
      <c r="I138" s="122">
        <f t="shared" si="5"/>
        <v>398112.00000000006</v>
      </c>
      <c r="J138" s="122">
        <f t="shared" si="6"/>
        <v>380016</v>
      </c>
      <c r="K138" s="122"/>
      <c r="L138" s="122">
        <f t="shared" si="7"/>
        <v>0</v>
      </c>
      <c r="M138" s="122">
        <f t="shared" si="8"/>
        <v>361920</v>
      </c>
    </row>
    <row r="139" spans="2:13" ht="36">
      <c r="B139" s="118">
        <v>126</v>
      </c>
      <c r="C139" s="119" t="s">
        <v>112</v>
      </c>
      <c r="D139" s="129" t="s">
        <v>433</v>
      </c>
      <c r="E139" s="130" t="s">
        <v>434</v>
      </c>
      <c r="F139" s="122">
        <v>6683.04</v>
      </c>
      <c r="G139" s="122">
        <v>93027.916799999992</v>
      </c>
      <c r="H139" s="123" t="s">
        <v>233</v>
      </c>
      <c r="I139" s="122">
        <f t="shared" si="5"/>
        <v>102330.70848</v>
      </c>
      <c r="J139" s="122">
        <f t="shared" si="6"/>
        <v>97679.312639999989</v>
      </c>
      <c r="K139" s="122">
        <f t="shared" si="9"/>
        <v>4651.3958399999974</v>
      </c>
      <c r="L139" s="122">
        <f t="shared" si="7"/>
        <v>3488.5468799999981</v>
      </c>
      <c r="M139" s="122">
        <f t="shared" si="8"/>
        <v>96516.463679999986</v>
      </c>
    </row>
    <row r="140" spans="2:13" ht="24">
      <c r="B140" s="57">
        <v>127</v>
      </c>
      <c r="C140" s="84" t="s">
        <v>112</v>
      </c>
      <c r="D140" s="80" t="s">
        <v>435</v>
      </c>
      <c r="E140" s="86" t="s">
        <v>436</v>
      </c>
      <c r="F140" s="82">
        <v>40000</v>
      </c>
      <c r="G140" s="82">
        <v>556800</v>
      </c>
      <c r="H140" s="83" t="s">
        <v>233</v>
      </c>
      <c r="I140" s="122">
        <f t="shared" si="5"/>
        <v>612480</v>
      </c>
      <c r="J140" s="122">
        <f t="shared" si="6"/>
        <v>584640</v>
      </c>
      <c r="K140" s="122"/>
      <c r="L140" s="122">
        <f t="shared" si="7"/>
        <v>0</v>
      </c>
      <c r="M140" s="122">
        <f t="shared" si="8"/>
        <v>556800</v>
      </c>
    </row>
    <row r="141" spans="2:13" ht="24">
      <c r="B141" s="118">
        <v>128</v>
      </c>
      <c r="C141" s="119" t="s">
        <v>112</v>
      </c>
      <c r="D141" s="129" t="s">
        <v>437</v>
      </c>
      <c r="E141" s="130" t="s">
        <v>438</v>
      </c>
      <c r="F141" s="122">
        <v>1994.18</v>
      </c>
      <c r="G141" s="122">
        <v>27758.985599999996</v>
      </c>
      <c r="H141" s="123" t="s">
        <v>233</v>
      </c>
      <c r="I141" s="122">
        <f t="shared" si="5"/>
        <v>30534.884159999998</v>
      </c>
      <c r="J141" s="122">
        <f t="shared" si="6"/>
        <v>29146.934879999997</v>
      </c>
      <c r="K141" s="122">
        <f t="shared" si="9"/>
        <v>1387.9492800000007</v>
      </c>
      <c r="L141" s="122">
        <f t="shared" si="7"/>
        <v>1040.9619600000005</v>
      </c>
      <c r="M141" s="122">
        <f t="shared" si="8"/>
        <v>28799.947559999997</v>
      </c>
    </row>
    <row r="142" spans="2:13" ht="38.25">
      <c r="B142" s="57">
        <v>129</v>
      </c>
      <c r="C142" s="137" t="s">
        <v>112</v>
      </c>
      <c r="D142" s="138" t="s">
        <v>205</v>
      </c>
      <c r="E142" s="139" t="s">
        <v>206</v>
      </c>
      <c r="F142" s="140">
        <v>125000</v>
      </c>
      <c r="G142" s="140">
        <v>1739999.9999999998</v>
      </c>
      <c r="H142" s="141" t="s">
        <v>169</v>
      </c>
      <c r="I142" s="122">
        <f t="shared" ref="I142:I171" si="10">G142*1.1</f>
        <v>1914000</v>
      </c>
      <c r="J142" s="122">
        <f t="shared" ref="J142:J171" si="11">G142*1.05</f>
        <v>1826999.9999999998</v>
      </c>
      <c r="K142" s="122">
        <f t="shared" ref="K142:K171" si="12">J142-G142</f>
        <v>87000</v>
      </c>
      <c r="L142" s="122">
        <f t="shared" ref="L142:L171" si="13">K142/12*9</f>
        <v>65250</v>
      </c>
      <c r="M142" s="122">
        <f t="shared" ref="M142:M171" si="14">G142+L142</f>
        <v>1805249.9999999998</v>
      </c>
    </row>
    <row r="143" spans="2:13" ht="60">
      <c r="B143" s="57">
        <v>130</v>
      </c>
      <c r="C143" s="84" t="s">
        <v>112</v>
      </c>
      <c r="D143" s="80" t="s">
        <v>439</v>
      </c>
      <c r="E143" s="86" t="s">
        <v>440</v>
      </c>
      <c r="F143" s="82">
        <v>142132.35</v>
      </c>
      <c r="G143" s="82">
        <v>1978482.3120000002</v>
      </c>
      <c r="H143" s="83" t="s">
        <v>233</v>
      </c>
      <c r="I143" s="122">
        <f t="shared" si="10"/>
        <v>2176330.5432000002</v>
      </c>
      <c r="J143" s="122">
        <f t="shared" si="11"/>
        <v>2077406.4276000003</v>
      </c>
      <c r="K143" s="122"/>
      <c r="L143" s="122">
        <f t="shared" si="13"/>
        <v>0</v>
      </c>
      <c r="M143" s="122">
        <f t="shared" si="14"/>
        <v>1978482.3120000002</v>
      </c>
    </row>
    <row r="144" spans="2:13" ht="36">
      <c r="B144" s="57">
        <v>131</v>
      </c>
      <c r="C144" s="84" t="s">
        <v>113</v>
      </c>
      <c r="D144" s="80" t="s">
        <v>441</v>
      </c>
      <c r="E144" s="86" t="s">
        <v>442</v>
      </c>
      <c r="F144" s="82">
        <v>3200</v>
      </c>
      <c r="G144" s="82">
        <v>44544</v>
      </c>
      <c r="H144" s="83" t="s">
        <v>233</v>
      </c>
      <c r="I144" s="122">
        <f t="shared" si="10"/>
        <v>48998.400000000001</v>
      </c>
      <c r="J144" s="122">
        <f t="shared" si="11"/>
        <v>46771.200000000004</v>
      </c>
      <c r="K144" s="122"/>
      <c r="L144" s="122">
        <f t="shared" si="13"/>
        <v>0</v>
      </c>
      <c r="M144" s="122">
        <f t="shared" si="14"/>
        <v>44544</v>
      </c>
    </row>
    <row r="145" spans="2:13" ht="24">
      <c r="B145" s="57">
        <v>132</v>
      </c>
      <c r="C145" s="84" t="s">
        <v>113</v>
      </c>
      <c r="D145" s="80" t="s">
        <v>443</v>
      </c>
      <c r="E145" s="86" t="s">
        <v>328</v>
      </c>
      <c r="F145" s="82">
        <v>22960</v>
      </c>
      <c r="G145" s="82">
        <v>319603.19999999995</v>
      </c>
      <c r="H145" s="83" t="s">
        <v>233</v>
      </c>
      <c r="I145" s="122">
        <f t="shared" si="10"/>
        <v>351563.51999999996</v>
      </c>
      <c r="J145" s="122">
        <f t="shared" si="11"/>
        <v>335583.36</v>
      </c>
      <c r="K145" s="122"/>
      <c r="L145" s="122">
        <f t="shared" si="13"/>
        <v>0</v>
      </c>
      <c r="M145" s="122">
        <f t="shared" si="14"/>
        <v>319603.19999999995</v>
      </c>
    </row>
    <row r="146" spans="2:13" ht="36">
      <c r="B146" s="57">
        <v>133</v>
      </c>
      <c r="C146" s="84" t="s">
        <v>113</v>
      </c>
      <c r="D146" s="80" t="s">
        <v>444</v>
      </c>
      <c r="E146" s="86" t="s">
        <v>445</v>
      </c>
      <c r="F146" s="82">
        <v>184981.2</v>
      </c>
      <c r="G146" s="82">
        <v>2574938.3040000005</v>
      </c>
      <c r="H146" s="83" t="s">
        <v>233</v>
      </c>
      <c r="I146" s="122">
        <f t="shared" si="10"/>
        <v>2832432.1344000008</v>
      </c>
      <c r="J146" s="122">
        <f t="shared" si="11"/>
        <v>2703685.2192000006</v>
      </c>
      <c r="K146" s="122"/>
      <c r="L146" s="122">
        <f t="shared" si="13"/>
        <v>0</v>
      </c>
      <c r="M146" s="122">
        <f t="shared" si="14"/>
        <v>2574938.3040000005</v>
      </c>
    </row>
    <row r="147" spans="2:13" ht="24">
      <c r="B147" s="57">
        <v>134</v>
      </c>
      <c r="C147" s="84" t="s">
        <v>113</v>
      </c>
      <c r="D147" s="80" t="s">
        <v>446</v>
      </c>
      <c r="E147" s="86" t="s">
        <v>193</v>
      </c>
      <c r="F147" s="82">
        <v>26988.25</v>
      </c>
      <c r="G147" s="82">
        <v>375676.44</v>
      </c>
      <c r="H147" s="83" t="s">
        <v>233</v>
      </c>
      <c r="I147" s="122">
        <f t="shared" si="10"/>
        <v>413244.08400000003</v>
      </c>
      <c r="J147" s="122">
        <f t="shared" si="11"/>
        <v>394460.26200000005</v>
      </c>
      <c r="K147" s="122"/>
      <c r="L147" s="122">
        <f t="shared" si="13"/>
        <v>0</v>
      </c>
      <c r="M147" s="122">
        <f t="shared" si="14"/>
        <v>375676.44</v>
      </c>
    </row>
    <row r="148" spans="2:13" ht="36">
      <c r="B148" s="57">
        <v>135</v>
      </c>
      <c r="C148" s="84" t="s">
        <v>113</v>
      </c>
      <c r="D148" s="80" t="s">
        <v>447</v>
      </c>
      <c r="E148" s="86" t="s">
        <v>193</v>
      </c>
      <c r="F148" s="82">
        <v>100100</v>
      </c>
      <c r="G148" s="82">
        <v>1393392</v>
      </c>
      <c r="H148" s="83" t="s">
        <v>233</v>
      </c>
      <c r="I148" s="122">
        <f t="shared" si="10"/>
        <v>1532731.2000000002</v>
      </c>
      <c r="J148" s="122">
        <f t="shared" si="11"/>
        <v>1463061.6</v>
      </c>
      <c r="K148" s="122"/>
      <c r="L148" s="122">
        <f t="shared" si="13"/>
        <v>0</v>
      </c>
      <c r="M148" s="122">
        <f t="shared" si="14"/>
        <v>1393392</v>
      </c>
    </row>
    <row r="149" spans="2:13" ht="24">
      <c r="B149" s="57">
        <v>136</v>
      </c>
      <c r="C149" s="84" t="s">
        <v>113</v>
      </c>
      <c r="D149" s="80" t="s">
        <v>448</v>
      </c>
      <c r="E149" s="86" t="s">
        <v>150</v>
      </c>
      <c r="F149" s="82">
        <v>17119.59</v>
      </c>
      <c r="G149" s="82">
        <v>238304.69279999999</v>
      </c>
      <c r="H149" s="83" t="s">
        <v>233</v>
      </c>
      <c r="I149" s="122">
        <f t="shared" si="10"/>
        <v>262135.16208000001</v>
      </c>
      <c r="J149" s="122">
        <f t="shared" si="11"/>
        <v>250219.92744</v>
      </c>
      <c r="K149" s="122"/>
      <c r="L149" s="122">
        <f t="shared" si="13"/>
        <v>0</v>
      </c>
      <c r="M149" s="122">
        <f t="shared" si="14"/>
        <v>238304.69279999999</v>
      </c>
    </row>
    <row r="150" spans="2:13" ht="36">
      <c r="B150" s="57">
        <v>137</v>
      </c>
      <c r="C150" s="84" t="s">
        <v>113</v>
      </c>
      <c r="D150" s="80" t="s">
        <v>449</v>
      </c>
      <c r="E150" s="86" t="s">
        <v>202</v>
      </c>
      <c r="F150" s="82">
        <v>21795</v>
      </c>
      <c r="G150" s="82">
        <v>303386.39999999997</v>
      </c>
      <c r="H150" s="83" t="s">
        <v>233</v>
      </c>
      <c r="I150" s="122">
        <f t="shared" si="10"/>
        <v>333725.03999999998</v>
      </c>
      <c r="J150" s="122">
        <f t="shared" si="11"/>
        <v>318555.71999999997</v>
      </c>
      <c r="K150" s="122"/>
      <c r="L150" s="122">
        <f t="shared" si="13"/>
        <v>0</v>
      </c>
      <c r="M150" s="122">
        <f t="shared" si="14"/>
        <v>303386.39999999997</v>
      </c>
    </row>
    <row r="151" spans="2:13" ht="36">
      <c r="B151" s="57">
        <v>138</v>
      </c>
      <c r="C151" s="84" t="s">
        <v>113</v>
      </c>
      <c r="D151" s="80" t="s">
        <v>450</v>
      </c>
      <c r="E151" s="86" t="s">
        <v>150</v>
      </c>
      <c r="F151" s="82">
        <v>33043.47</v>
      </c>
      <c r="G151" s="82">
        <v>459965.10239999997</v>
      </c>
      <c r="H151" s="83" t="s">
        <v>233</v>
      </c>
      <c r="I151" s="122">
        <f t="shared" si="10"/>
        <v>505961.61264000001</v>
      </c>
      <c r="J151" s="122">
        <f t="shared" si="11"/>
        <v>482963.35752000002</v>
      </c>
      <c r="K151" s="122"/>
      <c r="L151" s="122">
        <f t="shared" si="13"/>
        <v>0</v>
      </c>
      <c r="M151" s="122">
        <f t="shared" si="14"/>
        <v>459965.10239999997</v>
      </c>
    </row>
    <row r="152" spans="2:13" ht="36">
      <c r="B152" s="118">
        <v>139</v>
      </c>
      <c r="C152" s="119" t="s">
        <v>114</v>
      </c>
      <c r="D152" s="129" t="s">
        <v>451</v>
      </c>
      <c r="E152" s="130" t="s">
        <v>197</v>
      </c>
      <c r="F152" s="122">
        <v>15000</v>
      </c>
      <c r="G152" s="122">
        <v>180000</v>
      </c>
      <c r="H152" s="123" t="s">
        <v>233</v>
      </c>
      <c r="I152" s="122">
        <f t="shared" si="10"/>
        <v>198000.00000000003</v>
      </c>
      <c r="J152" s="122">
        <f t="shared" si="11"/>
        <v>189000</v>
      </c>
      <c r="K152" s="122">
        <f t="shared" si="12"/>
        <v>9000</v>
      </c>
      <c r="L152" s="122">
        <f t="shared" si="13"/>
        <v>6750</v>
      </c>
      <c r="M152" s="122">
        <f t="shared" si="14"/>
        <v>186750</v>
      </c>
    </row>
    <row r="153" spans="2:13" ht="24">
      <c r="B153" s="118">
        <v>140</v>
      </c>
      <c r="C153" s="119" t="s">
        <v>115</v>
      </c>
      <c r="D153" s="129" t="s">
        <v>452</v>
      </c>
      <c r="E153" s="130" t="s">
        <v>453</v>
      </c>
      <c r="F153" s="122">
        <v>4740.75</v>
      </c>
      <c r="G153" s="122">
        <v>65991.239999999991</v>
      </c>
      <c r="H153" s="123" t="s">
        <v>233</v>
      </c>
      <c r="I153" s="122">
        <f t="shared" si="10"/>
        <v>72590.364000000001</v>
      </c>
      <c r="J153" s="122">
        <f t="shared" si="11"/>
        <v>69290.801999999996</v>
      </c>
      <c r="K153" s="122">
        <f t="shared" si="12"/>
        <v>3299.5620000000054</v>
      </c>
      <c r="L153" s="122">
        <f t="shared" si="13"/>
        <v>2474.671500000004</v>
      </c>
      <c r="M153" s="122">
        <f t="shared" si="14"/>
        <v>68465.911499999987</v>
      </c>
    </row>
    <row r="154" spans="2:13" ht="24">
      <c r="B154" s="118">
        <v>141</v>
      </c>
      <c r="C154" s="119" t="s">
        <v>115</v>
      </c>
      <c r="D154" s="129" t="s">
        <v>454</v>
      </c>
      <c r="E154" s="130" t="s">
        <v>210</v>
      </c>
      <c r="F154" s="122">
        <v>3633</v>
      </c>
      <c r="G154" s="122">
        <v>50571.359999999993</v>
      </c>
      <c r="H154" s="123" t="s">
        <v>233</v>
      </c>
      <c r="I154" s="122">
        <f t="shared" si="10"/>
        <v>55628.495999999999</v>
      </c>
      <c r="J154" s="122">
        <f t="shared" si="11"/>
        <v>53099.927999999993</v>
      </c>
      <c r="K154" s="122">
        <f t="shared" si="12"/>
        <v>2528.5679999999993</v>
      </c>
      <c r="L154" s="122">
        <f t="shared" si="13"/>
        <v>1896.4259999999995</v>
      </c>
      <c r="M154" s="122">
        <f t="shared" si="14"/>
        <v>52467.785999999993</v>
      </c>
    </row>
    <row r="155" spans="2:13" ht="36">
      <c r="B155" s="118">
        <v>142</v>
      </c>
      <c r="C155" s="119" t="s">
        <v>115</v>
      </c>
      <c r="D155" s="129" t="s">
        <v>455</v>
      </c>
      <c r="E155" s="130" t="s">
        <v>456</v>
      </c>
      <c r="F155" s="122">
        <v>38654</v>
      </c>
      <c r="G155" s="122">
        <v>538063.67999999993</v>
      </c>
      <c r="H155" s="123" t="s">
        <v>233</v>
      </c>
      <c r="I155" s="122">
        <f t="shared" si="10"/>
        <v>591870.04799999995</v>
      </c>
      <c r="J155" s="122">
        <f t="shared" si="11"/>
        <v>564966.86399999994</v>
      </c>
      <c r="K155" s="122">
        <f t="shared" si="12"/>
        <v>26903.184000000008</v>
      </c>
      <c r="L155" s="122">
        <f t="shared" si="13"/>
        <v>20177.388000000006</v>
      </c>
      <c r="M155" s="122">
        <f t="shared" si="14"/>
        <v>558241.06799999997</v>
      </c>
    </row>
    <row r="156" spans="2:13" ht="36">
      <c r="B156" s="57">
        <v>143</v>
      </c>
      <c r="C156" s="84" t="s">
        <v>115</v>
      </c>
      <c r="D156" s="80" t="s">
        <v>457</v>
      </c>
      <c r="E156" s="86" t="s">
        <v>193</v>
      </c>
      <c r="F156" s="82">
        <v>88439.4</v>
      </c>
      <c r="G156" s="82">
        <v>1231076.4479999996</v>
      </c>
      <c r="H156" s="83" t="s">
        <v>233</v>
      </c>
      <c r="I156" s="122">
        <f t="shared" si="10"/>
        <v>1354184.0927999998</v>
      </c>
      <c r="J156" s="122">
        <f t="shared" si="11"/>
        <v>1292630.2703999996</v>
      </c>
      <c r="K156" s="122"/>
      <c r="L156" s="122">
        <f t="shared" si="13"/>
        <v>0</v>
      </c>
      <c r="M156" s="122">
        <f t="shared" si="14"/>
        <v>1231076.4479999996</v>
      </c>
    </row>
    <row r="157" spans="2:13" ht="36">
      <c r="B157" s="57">
        <v>144</v>
      </c>
      <c r="C157" s="84" t="s">
        <v>115</v>
      </c>
      <c r="D157" s="80" t="s">
        <v>458</v>
      </c>
      <c r="E157" s="86" t="s">
        <v>459</v>
      </c>
      <c r="F157" s="82">
        <v>53000</v>
      </c>
      <c r="G157" s="82">
        <v>737760</v>
      </c>
      <c r="H157" s="83" t="s">
        <v>233</v>
      </c>
      <c r="I157" s="122">
        <f t="shared" si="10"/>
        <v>811536.00000000012</v>
      </c>
      <c r="J157" s="122">
        <f t="shared" si="11"/>
        <v>774648</v>
      </c>
      <c r="K157" s="122"/>
      <c r="L157" s="122">
        <f t="shared" si="13"/>
        <v>0</v>
      </c>
      <c r="M157" s="122">
        <f t="shared" si="14"/>
        <v>737760</v>
      </c>
    </row>
    <row r="158" spans="2:13" ht="36">
      <c r="B158" s="118">
        <v>145</v>
      </c>
      <c r="C158" s="119" t="s">
        <v>117</v>
      </c>
      <c r="D158" s="129" t="s">
        <v>460</v>
      </c>
      <c r="E158" s="130" t="s">
        <v>461</v>
      </c>
      <c r="F158" s="122">
        <v>44000</v>
      </c>
      <c r="G158" s="122">
        <v>612480</v>
      </c>
      <c r="H158" s="123" t="s">
        <v>233</v>
      </c>
      <c r="I158" s="122">
        <f t="shared" si="10"/>
        <v>673728</v>
      </c>
      <c r="J158" s="122">
        <f t="shared" si="11"/>
        <v>643104</v>
      </c>
      <c r="K158" s="122">
        <f t="shared" si="12"/>
        <v>30624</v>
      </c>
      <c r="L158" s="122">
        <f t="shared" si="13"/>
        <v>22968</v>
      </c>
      <c r="M158" s="122">
        <f t="shared" si="14"/>
        <v>635448</v>
      </c>
    </row>
    <row r="159" spans="2:13" ht="36">
      <c r="B159" s="118">
        <v>146</v>
      </c>
      <c r="C159" s="119" t="s">
        <v>117</v>
      </c>
      <c r="D159" s="129" t="s">
        <v>462</v>
      </c>
      <c r="E159" s="130" t="s">
        <v>440</v>
      </c>
      <c r="F159" s="122">
        <v>167000</v>
      </c>
      <c r="G159" s="122">
        <v>2324640</v>
      </c>
      <c r="H159" s="123" t="s">
        <v>233</v>
      </c>
      <c r="I159" s="122">
        <f t="shared" si="10"/>
        <v>2557104</v>
      </c>
      <c r="J159" s="122">
        <f t="shared" si="11"/>
        <v>2440872</v>
      </c>
      <c r="K159" s="122">
        <f t="shared" si="12"/>
        <v>116232</v>
      </c>
      <c r="L159" s="122">
        <f t="shared" si="13"/>
        <v>87174</v>
      </c>
      <c r="M159" s="122">
        <f t="shared" si="14"/>
        <v>2411814</v>
      </c>
    </row>
    <row r="160" spans="2:13" ht="36">
      <c r="B160" s="118">
        <v>147</v>
      </c>
      <c r="C160" s="119" t="s">
        <v>117</v>
      </c>
      <c r="D160" s="129" t="s">
        <v>463</v>
      </c>
      <c r="E160" s="130" t="s">
        <v>464</v>
      </c>
      <c r="F160" s="122">
        <v>13800</v>
      </c>
      <c r="G160" s="122">
        <v>192096</v>
      </c>
      <c r="H160" s="123" t="s">
        <v>233</v>
      </c>
      <c r="I160" s="122">
        <f t="shared" si="10"/>
        <v>211305.60000000001</v>
      </c>
      <c r="J160" s="122">
        <f t="shared" si="11"/>
        <v>201700.80000000002</v>
      </c>
      <c r="K160" s="122">
        <f t="shared" si="12"/>
        <v>9604.8000000000175</v>
      </c>
      <c r="L160" s="122">
        <f t="shared" si="13"/>
        <v>7203.6000000000131</v>
      </c>
      <c r="M160" s="122">
        <f t="shared" si="14"/>
        <v>199299.6</v>
      </c>
    </row>
    <row r="161" spans="2:13" ht="36">
      <c r="B161" s="118">
        <v>148</v>
      </c>
      <c r="C161" s="119" t="s">
        <v>117</v>
      </c>
      <c r="D161" s="129" t="s">
        <v>465</v>
      </c>
      <c r="E161" s="130" t="s">
        <v>466</v>
      </c>
      <c r="F161" s="122">
        <v>15412.06</v>
      </c>
      <c r="G161" s="122">
        <v>214535.87519999998</v>
      </c>
      <c r="H161" s="123" t="s">
        <v>233</v>
      </c>
      <c r="I161" s="122">
        <f t="shared" si="10"/>
        <v>235989.46272000001</v>
      </c>
      <c r="J161" s="122">
        <f t="shared" si="11"/>
        <v>225262.66895999998</v>
      </c>
      <c r="K161" s="122">
        <f t="shared" si="12"/>
        <v>10726.79376</v>
      </c>
      <c r="L161" s="122">
        <f t="shared" si="13"/>
        <v>8045.0953200000004</v>
      </c>
      <c r="M161" s="122">
        <f t="shared" si="14"/>
        <v>222580.97051999997</v>
      </c>
    </row>
    <row r="162" spans="2:13" ht="24">
      <c r="B162" s="118">
        <v>149</v>
      </c>
      <c r="C162" s="119" t="s">
        <v>118</v>
      </c>
      <c r="D162" s="129" t="s">
        <v>467</v>
      </c>
      <c r="E162" s="130" t="s">
        <v>468</v>
      </c>
      <c r="F162" s="122">
        <v>14000</v>
      </c>
      <c r="G162" s="122">
        <v>194880</v>
      </c>
      <c r="H162" s="123" t="s">
        <v>233</v>
      </c>
      <c r="I162" s="122">
        <f t="shared" si="10"/>
        <v>214368.00000000003</v>
      </c>
      <c r="J162" s="122">
        <f t="shared" si="11"/>
        <v>204624</v>
      </c>
      <c r="K162" s="122">
        <f t="shared" si="12"/>
        <v>9744</v>
      </c>
      <c r="L162" s="122">
        <f t="shared" si="13"/>
        <v>7308</v>
      </c>
      <c r="M162" s="122">
        <f t="shared" si="14"/>
        <v>202188</v>
      </c>
    </row>
    <row r="163" spans="2:13" ht="36">
      <c r="B163" s="118">
        <v>150</v>
      </c>
      <c r="C163" s="119" t="s">
        <v>118</v>
      </c>
      <c r="D163" s="129" t="s">
        <v>469</v>
      </c>
      <c r="E163" s="130" t="s">
        <v>470</v>
      </c>
      <c r="F163" s="122">
        <v>20000</v>
      </c>
      <c r="G163" s="122">
        <v>278400</v>
      </c>
      <c r="H163" s="123" t="s">
        <v>233</v>
      </c>
      <c r="I163" s="122">
        <f t="shared" si="10"/>
        <v>306240</v>
      </c>
      <c r="J163" s="122">
        <f t="shared" si="11"/>
        <v>292320</v>
      </c>
      <c r="K163" s="122">
        <f t="shared" si="12"/>
        <v>13920</v>
      </c>
      <c r="L163" s="122">
        <f t="shared" si="13"/>
        <v>10440</v>
      </c>
      <c r="M163" s="122">
        <f t="shared" si="14"/>
        <v>288840</v>
      </c>
    </row>
    <row r="164" spans="2:13" ht="36">
      <c r="B164" s="118">
        <v>151</v>
      </c>
      <c r="C164" s="119" t="s">
        <v>118</v>
      </c>
      <c r="D164" s="129" t="s">
        <v>471</v>
      </c>
      <c r="E164" s="130" t="s">
        <v>418</v>
      </c>
      <c r="F164" s="122">
        <v>25704.799999999999</v>
      </c>
      <c r="G164" s="122">
        <v>357810.81599999993</v>
      </c>
      <c r="H164" s="123" t="s">
        <v>233</v>
      </c>
      <c r="I164" s="122">
        <f t="shared" si="10"/>
        <v>393591.89759999997</v>
      </c>
      <c r="J164" s="122">
        <f t="shared" si="11"/>
        <v>375701.35679999995</v>
      </c>
      <c r="K164" s="122">
        <f t="shared" si="12"/>
        <v>17890.540800000017</v>
      </c>
      <c r="L164" s="122">
        <f t="shared" si="13"/>
        <v>13417.905600000013</v>
      </c>
      <c r="M164" s="122">
        <f t="shared" si="14"/>
        <v>371228.72159999993</v>
      </c>
    </row>
    <row r="165" spans="2:13" ht="24">
      <c r="B165" s="118">
        <v>152</v>
      </c>
      <c r="C165" s="119" t="s">
        <v>119</v>
      </c>
      <c r="D165" s="129" t="s">
        <v>472</v>
      </c>
      <c r="E165" s="130" t="s">
        <v>232</v>
      </c>
      <c r="F165" s="122">
        <v>20240</v>
      </c>
      <c r="G165" s="122">
        <v>281740.79999999999</v>
      </c>
      <c r="H165" s="123" t="s">
        <v>233</v>
      </c>
      <c r="I165" s="122">
        <f t="shared" si="10"/>
        <v>309914.88</v>
      </c>
      <c r="J165" s="122">
        <f t="shared" si="11"/>
        <v>295827.84000000003</v>
      </c>
      <c r="K165" s="122">
        <f t="shared" si="12"/>
        <v>14087.040000000037</v>
      </c>
      <c r="L165" s="122">
        <f t="shared" si="13"/>
        <v>10565.280000000028</v>
      </c>
      <c r="M165" s="122">
        <f t="shared" si="14"/>
        <v>292306.08</v>
      </c>
    </row>
    <row r="166" spans="2:13" ht="24">
      <c r="B166" s="118">
        <v>153</v>
      </c>
      <c r="C166" s="119" t="s">
        <v>119</v>
      </c>
      <c r="D166" s="129" t="s">
        <v>473</v>
      </c>
      <c r="E166" s="130" t="s">
        <v>202</v>
      </c>
      <c r="F166" s="122">
        <v>12287.6</v>
      </c>
      <c r="G166" s="122">
        <v>171043.39199999999</v>
      </c>
      <c r="H166" s="123" t="s">
        <v>233</v>
      </c>
      <c r="I166" s="122">
        <f t="shared" si="10"/>
        <v>188147.73120000001</v>
      </c>
      <c r="J166" s="122">
        <f t="shared" si="11"/>
        <v>179595.56159999999</v>
      </c>
      <c r="K166" s="122">
        <f t="shared" si="12"/>
        <v>8552.1695999999938</v>
      </c>
      <c r="L166" s="122">
        <f t="shared" si="13"/>
        <v>6414.1271999999954</v>
      </c>
      <c r="M166" s="122">
        <f t="shared" si="14"/>
        <v>177457.51919999998</v>
      </c>
    </row>
    <row r="167" spans="2:13" ht="24">
      <c r="B167" s="57">
        <v>154</v>
      </c>
      <c r="C167" s="84" t="s">
        <v>119</v>
      </c>
      <c r="D167" s="80" t="s">
        <v>474</v>
      </c>
      <c r="E167" s="86" t="s">
        <v>475</v>
      </c>
      <c r="F167" s="82">
        <v>16718.580000000002</v>
      </c>
      <c r="G167" s="82">
        <v>232722.6336</v>
      </c>
      <c r="H167" s="83" t="s">
        <v>233</v>
      </c>
      <c r="I167" s="122">
        <f t="shared" si="10"/>
        <v>255994.89696000001</v>
      </c>
      <c r="J167" s="122">
        <f t="shared" si="11"/>
        <v>244358.76528000002</v>
      </c>
      <c r="K167" s="122"/>
      <c r="L167" s="122">
        <f t="shared" si="13"/>
        <v>0</v>
      </c>
      <c r="M167" s="122">
        <f t="shared" si="14"/>
        <v>232722.6336</v>
      </c>
    </row>
    <row r="168" spans="2:13" ht="36">
      <c r="B168" s="118">
        <v>155</v>
      </c>
      <c r="C168" s="119" t="s">
        <v>119</v>
      </c>
      <c r="D168" s="129" t="s">
        <v>476</v>
      </c>
      <c r="E168" s="130" t="s">
        <v>477</v>
      </c>
      <c r="F168" s="122">
        <v>35000</v>
      </c>
      <c r="G168" s="122">
        <v>487199.99999999994</v>
      </c>
      <c r="H168" s="123" t="s">
        <v>233</v>
      </c>
      <c r="I168" s="122">
        <f t="shared" si="10"/>
        <v>535920</v>
      </c>
      <c r="J168" s="122">
        <f t="shared" si="11"/>
        <v>511559.99999999994</v>
      </c>
      <c r="K168" s="122">
        <f t="shared" si="12"/>
        <v>24360</v>
      </c>
      <c r="L168" s="122">
        <f t="shared" si="13"/>
        <v>18270</v>
      </c>
      <c r="M168" s="122">
        <f t="shared" si="14"/>
        <v>505469.99999999994</v>
      </c>
    </row>
    <row r="169" spans="2:13" ht="24">
      <c r="B169" s="118">
        <v>156</v>
      </c>
      <c r="C169" s="119" t="s">
        <v>119</v>
      </c>
      <c r="D169" s="120" t="s">
        <v>478</v>
      </c>
      <c r="E169" s="130" t="s">
        <v>197</v>
      </c>
      <c r="F169" s="122">
        <v>13500</v>
      </c>
      <c r="G169" s="122">
        <v>162000</v>
      </c>
      <c r="H169" s="123" t="s">
        <v>233</v>
      </c>
      <c r="I169" s="122">
        <f t="shared" si="10"/>
        <v>178200</v>
      </c>
      <c r="J169" s="122">
        <f t="shared" si="11"/>
        <v>170100</v>
      </c>
      <c r="K169" s="122">
        <f t="shared" si="12"/>
        <v>8100</v>
      </c>
      <c r="L169" s="122">
        <f t="shared" si="13"/>
        <v>6075</v>
      </c>
      <c r="M169" s="122">
        <f t="shared" si="14"/>
        <v>168075</v>
      </c>
    </row>
    <row r="170" spans="2:13" ht="24">
      <c r="B170" s="118">
        <v>157</v>
      </c>
      <c r="C170" s="119" t="s">
        <v>122</v>
      </c>
      <c r="D170" s="120" t="s">
        <v>479</v>
      </c>
      <c r="E170" s="121" t="s">
        <v>480</v>
      </c>
      <c r="F170" s="122">
        <v>161943.26</v>
      </c>
      <c r="G170" s="122">
        <v>2254250.1792000001</v>
      </c>
      <c r="H170" s="123" t="s">
        <v>233</v>
      </c>
      <c r="I170" s="122">
        <f t="shared" si="10"/>
        <v>2479675.1971200001</v>
      </c>
      <c r="J170" s="122">
        <f t="shared" si="11"/>
        <v>2366962.6881600004</v>
      </c>
      <c r="K170" s="122">
        <f t="shared" si="12"/>
        <v>112712.50896000024</v>
      </c>
      <c r="L170" s="122">
        <f t="shared" si="13"/>
        <v>84534.381720000179</v>
      </c>
      <c r="M170" s="122">
        <f t="shared" si="14"/>
        <v>2338784.5609200001</v>
      </c>
    </row>
    <row r="171" spans="2:13" ht="48">
      <c r="B171" s="156">
        <v>158</v>
      </c>
      <c r="C171" s="119" t="s">
        <v>123</v>
      </c>
      <c r="D171" s="129" t="s">
        <v>481</v>
      </c>
      <c r="E171" s="130" t="s">
        <v>482</v>
      </c>
      <c r="F171" s="122">
        <v>1207024.48</v>
      </c>
      <c r="G171" s="122">
        <v>16801780.761599999</v>
      </c>
      <c r="H171" s="123" t="s">
        <v>233</v>
      </c>
      <c r="I171" s="122">
        <f t="shared" si="10"/>
        <v>18481958.837760001</v>
      </c>
      <c r="J171" s="122">
        <f t="shared" si="11"/>
        <v>17641869.799679998</v>
      </c>
      <c r="K171" s="122">
        <f t="shared" si="12"/>
        <v>840089.03807999939</v>
      </c>
      <c r="L171" s="122">
        <f t="shared" si="13"/>
        <v>630066.77855999954</v>
      </c>
      <c r="M171" s="122">
        <f t="shared" si="14"/>
        <v>17431847.54016</v>
      </c>
    </row>
    <row r="172" spans="2:13">
      <c r="E172" s="86" t="s">
        <v>68</v>
      </c>
      <c r="F172" s="82">
        <f>SUM(F13:F171)</f>
        <v>21520918.947999995</v>
      </c>
      <c r="G172" s="82">
        <f>SUM(G13:G171)</f>
        <v>293927564.81599998</v>
      </c>
      <c r="H172" s="83"/>
      <c r="I172" s="82">
        <f>SUM(I13:I171)</f>
        <v>323320321.29759991</v>
      </c>
      <c r="J172" s="82">
        <f>SUM(J13:J171)</f>
        <v>308623943.05680001</v>
      </c>
      <c r="K172" s="82">
        <f>SUM(K13:K171)</f>
        <v>10112581.178560004</v>
      </c>
      <c r="L172" s="82">
        <f>SUM(L13:L171)</f>
        <v>7584435.8839200046</v>
      </c>
      <c r="M172" s="82">
        <f>SUM(M13:M171)</f>
        <v>301512000.69992006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265" t="s">
        <v>3</v>
      </c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7"/>
    </row>
    <row r="2" spans="1:55" ht="15">
      <c r="B2" s="265" t="s">
        <v>0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7"/>
    </row>
    <row r="3" spans="1:55" ht="15">
      <c r="B3" s="265" t="s">
        <v>4</v>
      </c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7"/>
    </row>
    <row r="4" spans="1:55" ht="15">
      <c r="B4" s="265" t="s">
        <v>1</v>
      </c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7"/>
    </row>
    <row r="5" spans="1:55" ht="15">
      <c r="B5" s="265" t="s">
        <v>70</v>
      </c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7"/>
    </row>
    <row r="7" spans="1:55" ht="15.75">
      <c r="B7" s="267" t="s">
        <v>75</v>
      </c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8"/>
    </row>
    <row r="8" spans="1:55" ht="15.75">
      <c r="B8" s="267" t="s">
        <v>73</v>
      </c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8"/>
    </row>
    <row r="9" spans="1:55" ht="15.75">
      <c r="B9" s="5"/>
      <c r="C9" s="6"/>
      <c r="N9" s="266" t="s">
        <v>18</v>
      </c>
      <c r="O9" s="266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268" t="s">
        <v>74</v>
      </c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70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2027'!E18</f>
        <v>47</v>
      </c>
      <c r="AE14" s="17">
        <f>+AD14*1000000</f>
        <v>47000000</v>
      </c>
    </row>
    <row r="15" spans="1:55" ht="15.75" thickBot="1">
      <c r="N15" s="275" t="s">
        <v>69</v>
      </c>
      <c r="O15" s="275"/>
      <c r="P15" s="29"/>
    </row>
    <row r="16" spans="1:55" ht="14.25" customHeight="1">
      <c r="A16" s="271" t="s">
        <v>19</v>
      </c>
      <c r="B16" s="278"/>
      <c r="C16" s="259" t="s">
        <v>20</v>
      </c>
      <c r="D16" s="257" t="s">
        <v>21</v>
      </c>
      <c r="E16" s="257" t="s">
        <v>22</v>
      </c>
      <c r="F16" s="257" t="s">
        <v>23</v>
      </c>
      <c r="G16" s="257" t="s">
        <v>24</v>
      </c>
      <c r="H16" s="257" t="s">
        <v>25</v>
      </c>
      <c r="I16" s="257" t="s">
        <v>26</v>
      </c>
      <c r="J16" s="257" t="s">
        <v>27</v>
      </c>
      <c r="K16" s="257" t="s">
        <v>28</v>
      </c>
      <c r="L16" s="257" t="s">
        <v>29</v>
      </c>
      <c r="M16" s="257" t="s">
        <v>30</v>
      </c>
      <c r="N16" s="257" t="s">
        <v>31</v>
      </c>
      <c r="O16" s="276" t="s">
        <v>5</v>
      </c>
      <c r="P16" s="33"/>
      <c r="R16" s="263" t="s">
        <v>20</v>
      </c>
      <c r="S16" s="261" t="s">
        <v>21</v>
      </c>
      <c r="T16" s="261" t="s">
        <v>22</v>
      </c>
      <c r="U16" s="261" t="s">
        <v>23</v>
      </c>
      <c r="V16" s="261" t="s">
        <v>24</v>
      </c>
      <c r="W16" s="261" t="s">
        <v>25</v>
      </c>
      <c r="X16" s="261" t="s">
        <v>26</v>
      </c>
      <c r="Y16" s="261" t="s">
        <v>27</v>
      </c>
      <c r="Z16" s="261" t="s">
        <v>28</v>
      </c>
      <c r="AA16" s="261" t="s">
        <v>29</v>
      </c>
      <c r="AB16" s="261" t="s">
        <v>30</v>
      </c>
      <c r="AC16" s="261" t="s">
        <v>31</v>
      </c>
      <c r="AE16" s="259" t="s">
        <v>20</v>
      </c>
      <c r="AF16" s="257" t="s">
        <v>21</v>
      </c>
      <c r="AG16" s="257" t="s">
        <v>22</v>
      </c>
      <c r="AH16" s="257" t="s">
        <v>23</v>
      </c>
      <c r="AI16" s="257" t="s">
        <v>24</v>
      </c>
      <c r="AJ16" s="257" t="s">
        <v>25</v>
      </c>
      <c r="AK16" s="257" t="s">
        <v>26</v>
      </c>
      <c r="AL16" s="257" t="s">
        <v>27</v>
      </c>
      <c r="AM16" s="257" t="s">
        <v>28</v>
      </c>
      <c r="AN16" s="257" t="s">
        <v>29</v>
      </c>
      <c r="AO16" s="257" t="s">
        <v>30</v>
      </c>
      <c r="AP16" s="257" t="s">
        <v>31</v>
      </c>
      <c r="AR16" s="259" t="s">
        <v>20</v>
      </c>
      <c r="AS16" s="257" t="s">
        <v>21</v>
      </c>
      <c r="AT16" s="257" t="s">
        <v>22</v>
      </c>
      <c r="AU16" s="257" t="s">
        <v>23</v>
      </c>
      <c r="AV16" s="257" t="s">
        <v>24</v>
      </c>
      <c r="AW16" s="257" t="s">
        <v>25</v>
      </c>
      <c r="AX16" s="257" t="s">
        <v>26</v>
      </c>
      <c r="AY16" s="257" t="s">
        <v>27</v>
      </c>
      <c r="AZ16" s="257" t="s">
        <v>28</v>
      </c>
      <c r="BA16" s="257" t="s">
        <v>29</v>
      </c>
      <c r="BB16" s="257" t="s">
        <v>30</v>
      </c>
      <c r="BC16" s="257" t="s">
        <v>31</v>
      </c>
    </row>
    <row r="17" spans="1:114" ht="14.25" customHeight="1">
      <c r="A17" s="272"/>
      <c r="B17" s="279"/>
      <c r="C17" s="260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77"/>
      <c r="P17" s="33"/>
      <c r="R17" s="264"/>
      <c r="S17" s="262"/>
      <c r="T17" s="262"/>
      <c r="U17" s="262"/>
      <c r="V17" s="262"/>
      <c r="W17" s="262"/>
      <c r="X17" s="262"/>
      <c r="Y17" s="262"/>
      <c r="Z17" s="262"/>
      <c r="AA17" s="262"/>
      <c r="AB17" s="262"/>
      <c r="AC17" s="262"/>
      <c r="AE17" s="260"/>
      <c r="AF17" s="258"/>
      <c r="AG17" s="258"/>
      <c r="AH17" s="258"/>
      <c r="AI17" s="258"/>
      <c r="AJ17" s="258"/>
      <c r="AK17" s="258"/>
      <c r="AL17" s="258"/>
      <c r="AM17" s="258"/>
      <c r="AN17" s="258"/>
      <c r="AO17" s="258"/>
      <c r="AP17" s="258"/>
      <c r="AR17" s="260"/>
      <c r="AS17" s="258"/>
      <c r="AT17" s="258"/>
      <c r="AU17" s="258"/>
      <c r="AV17" s="258"/>
      <c r="AW17" s="258"/>
      <c r="AX17" s="258"/>
      <c r="AY17" s="258"/>
      <c r="AZ17" s="258"/>
      <c r="BA17" s="258"/>
      <c r="BB17" s="258"/>
      <c r="BC17" s="258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273" t="s">
        <v>68</v>
      </c>
      <c r="B54" s="274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R16:AR17"/>
    <mergeCell ref="AS16:AS17"/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K56"/>
  <sheetViews>
    <sheetView topLeftCell="A30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224" t="s">
        <v>3</v>
      </c>
      <c r="C2" s="224"/>
      <c r="D2" s="224"/>
      <c r="E2" s="224"/>
      <c r="F2" s="224"/>
      <c r="G2" s="224"/>
      <c r="H2" s="224"/>
      <c r="I2" s="224"/>
      <c r="J2" s="224"/>
    </row>
    <row r="3" spans="2:10">
      <c r="B3" s="224" t="s">
        <v>0</v>
      </c>
      <c r="C3" s="224"/>
      <c r="D3" s="224"/>
      <c r="E3" s="224"/>
      <c r="F3" s="224"/>
      <c r="G3" s="224"/>
      <c r="H3" s="224"/>
      <c r="I3" s="224"/>
      <c r="J3" s="224"/>
    </row>
    <row r="4" spans="2:10">
      <c r="B4" s="224" t="s">
        <v>4</v>
      </c>
      <c r="C4" s="224"/>
      <c r="D4" s="224"/>
      <c r="E4" s="224"/>
      <c r="F4" s="224"/>
      <c r="G4" s="224"/>
      <c r="H4" s="224"/>
      <c r="I4" s="224"/>
      <c r="J4" s="224"/>
    </row>
    <row r="5" spans="2:10">
      <c r="B5" s="224" t="s">
        <v>1</v>
      </c>
      <c r="C5" s="224"/>
      <c r="D5" s="224"/>
      <c r="E5" s="224"/>
      <c r="F5" s="224"/>
      <c r="G5" s="224"/>
      <c r="H5" s="224"/>
      <c r="I5" s="224"/>
      <c r="J5" s="224"/>
    </row>
    <row r="6" spans="2:10">
      <c r="B6" s="224" t="s">
        <v>70</v>
      </c>
      <c r="C6" s="224"/>
      <c r="D6" s="224"/>
      <c r="E6" s="224"/>
      <c r="F6" s="224"/>
      <c r="G6" s="224"/>
      <c r="H6" s="224"/>
      <c r="I6" s="224"/>
      <c r="J6" s="224"/>
    </row>
    <row r="7" spans="2:10">
      <c r="B7" s="16"/>
      <c r="C7" s="16"/>
      <c r="D7" s="16"/>
    </row>
    <row r="8" spans="2:10" ht="15.75">
      <c r="B8" s="222" t="s">
        <v>76</v>
      </c>
      <c r="C8" s="222"/>
      <c r="D8" s="222"/>
      <c r="E8" s="222"/>
      <c r="F8" s="222"/>
      <c r="G8" s="222"/>
      <c r="H8" s="222"/>
      <c r="I8" s="222"/>
      <c r="J8" s="222"/>
    </row>
    <row r="9" spans="2:10" ht="15.75">
      <c r="B9" s="222"/>
      <c r="C9" s="222"/>
      <c r="D9" s="222"/>
      <c r="E9" s="222"/>
      <c r="J9" s="41" t="s">
        <v>84</v>
      </c>
    </row>
    <row r="10" spans="2:10" ht="18" customHeight="1">
      <c r="B10" s="225" t="s">
        <v>88</v>
      </c>
      <c r="C10" s="227" t="s">
        <v>87</v>
      </c>
      <c r="D10" s="228"/>
      <c r="E10" s="227" t="s">
        <v>75</v>
      </c>
      <c r="F10" s="228"/>
      <c r="G10" s="227" t="s">
        <v>83</v>
      </c>
      <c r="H10" s="228"/>
      <c r="I10" s="227" t="s">
        <v>86</v>
      </c>
      <c r="J10" s="228"/>
    </row>
    <row r="11" spans="2:10" ht="30">
      <c r="B11" s="280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5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M97"/>
  <sheetViews>
    <sheetView topLeftCell="E77" zoomScale="112" zoomScaleNormal="112" workbookViewId="0">
      <selection activeCell="G91" sqref="G91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6.85546875" bestFit="1" customWidth="1"/>
    <col min="8" max="8" width="17.42578125" customWidth="1"/>
    <col min="9" max="9" width="13.7109375" bestFit="1" customWidth="1"/>
    <col min="10" max="10" width="14.28515625" bestFit="1" customWidth="1"/>
    <col min="11" max="13" width="19" customWidth="1"/>
  </cols>
  <sheetData>
    <row r="2" spans="2:13">
      <c r="B2" s="15"/>
      <c r="C2" s="15"/>
      <c r="D2" s="15"/>
      <c r="E2" s="55"/>
      <c r="F2" s="55"/>
      <c r="G2" s="55"/>
      <c r="H2" s="55"/>
      <c r="I2" s="55"/>
      <c r="J2" s="55"/>
    </row>
    <row r="3" spans="2:13">
      <c r="B3" s="224" t="s">
        <v>3</v>
      </c>
      <c r="C3" s="224"/>
      <c r="D3" s="224"/>
      <c r="E3" s="224"/>
      <c r="F3" s="224"/>
      <c r="G3" s="224"/>
      <c r="H3" s="224"/>
      <c r="I3" s="224"/>
    </row>
    <row r="4" spans="2:13">
      <c r="B4" s="224" t="s">
        <v>0</v>
      </c>
      <c r="C4" s="224"/>
      <c r="D4" s="224"/>
      <c r="E4" s="224"/>
      <c r="F4" s="224"/>
      <c r="G4" s="224"/>
      <c r="H4" s="224"/>
      <c r="I4" s="224"/>
    </row>
    <row r="5" spans="2:13">
      <c r="B5" s="224" t="s">
        <v>4</v>
      </c>
      <c r="C5" s="224"/>
      <c r="D5" s="224"/>
      <c r="E5" s="224"/>
      <c r="F5" s="224"/>
      <c r="G5" s="224"/>
      <c r="H5" s="224"/>
      <c r="I5" s="224"/>
    </row>
    <row r="6" spans="2:13">
      <c r="B6" s="224" t="s">
        <v>1</v>
      </c>
      <c r="C6" s="224"/>
      <c r="D6" s="224"/>
      <c r="E6" s="224"/>
      <c r="F6" s="224"/>
      <c r="G6" s="224"/>
      <c r="H6" s="224"/>
      <c r="I6" s="224"/>
    </row>
    <row r="7" spans="2:13">
      <c r="B7" s="224" t="s">
        <v>70</v>
      </c>
      <c r="C7" s="224"/>
      <c r="D7" s="224"/>
      <c r="E7" s="224"/>
      <c r="F7" s="224"/>
      <c r="G7" s="224"/>
      <c r="H7" s="224"/>
      <c r="I7" s="224"/>
    </row>
    <row r="8" spans="2:13">
      <c r="B8" s="16"/>
      <c r="C8" s="16"/>
      <c r="D8" s="16"/>
      <c r="E8" s="55"/>
      <c r="F8" s="55"/>
      <c r="G8" s="55"/>
      <c r="H8" s="55"/>
      <c r="I8" s="55"/>
      <c r="J8" s="55"/>
    </row>
    <row r="9" spans="2:13" ht="15.75">
      <c r="B9" s="222" t="s">
        <v>125</v>
      </c>
      <c r="C9" s="222"/>
      <c r="D9" s="222"/>
      <c r="E9" s="222"/>
      <c r="F9" s="222"/>
      <c r="G9" s="222"/>
      <c r="H9" s="222"/>
      <c r="I9" s="222"/>
    </row>
    <row r="10" spans="2:13" ht="15.75">
      <c r="B10" s="222" t="s">
        <v>230</v>
      </c>
      <c r="C10" s="222"/>
      <c r="D10" s="222"/>
      <c r="E10" s="222"/>
      <c r="F10" s="222"/>
      <c r="G10" s="222"/>
      <c r="H10" s="222"/>
      <c r="I10" s="222"/>
    </row>
    <row r="12" spans="2:13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553</v>
      </c>
      <c r="J12" s="56" t="s">
        <v>554</v>
      </c>
      <c r="K12" s="56" t="s">
        <v>563</v>
      </c>
      <c r="L12" s="56" t="s">
        <v>563</v>
      </c>
      <c r="M12" s="56" t="s">
        <v>563</v>
      </c>
    </row>
    <row r="13" spans="2:13" ht="39.950000000000003" customHeight="1">
      <c r="B13" s="118">
        <v>1</v>
      </c>
      <c r="C13" s="135" t="s">
        <v>89</v>
      </c>
      <c r="D13" s="129" t="s">
        <v>231</v>
      </c>
      <c r="E13" s="121" t="s">
        <v>232</v>
      </c>
      <c r="F13" s="122">
        <v>58610</v>
      </c>
      <c r="G13" s="122">
        <v>815851.2</v>
      </c>
      <c r="H13" s="123" t="s">
        <v>233</v>
      </c>
      <c r="I13" s="122">
        <f>G13*1.1</f>
        <v>897436.32000000007</v>
      </c>
      <c r="J13" s="122">
        <f>G13*1.05</f>
        <v>856643.76</v>
      </c>
      <c r="K13" s="122">
        <f>J13-G13</f>
        <v>40792.560000000056</v>
      </c>
      <c r="L13" s="122">
        <f>K13/12*9</f>
        <v>30594.420000000042</v>
      </c>
      <c r="M13" s="122">
        <f>G13+L13</f>
        <v>846445.62</v>
      </c>
    </row>
    <row r="14" spans="2:13" ht="39.950000000000003" customHeight="1">
      <c r="B14" s="118">
        <v>2</v>
      </c>
      <c r="C14" s="119" t="s">
        <v>92</v>
      </c>
      <c r="D14" s="120" t="s">
        <v>236</v>
      </c>
      <c r="E14" s="130" t="s">
        <v>237</v>
      </c>
      <c r="F14" s="122">
        <v>183860</v>
      </c>
      <c r="G14" s="122">
        <v>2559331.1999999997</v>
      </c>
      <c r="H14" s="123" t="s">
        <v>233</v>
      </c>
      <c r="I14" s="122">
        <v>2815265</v>
      </c>
      <c r="J14" s="122">
        <f t="shared" ref="J14:J77" si="0">+G14*1.05</f>
        <v>2687297.76</v>
      </c>
      <c r="K14" s="122">
        <f t="shared" ref="K14:K77" si="1">J14-G14</f>
        <v>127966.56000000006</v>
      </c>
      <c r="L14" s="122">
        <f t="shared" ref="L14:L77" si="2">K14/12*9</f>
        <v>95974.920000000042</v>
      </c>
      <c r="M14" s="122">
        <f t="shared" ref="M14:M77" si="3">G14+L14</f>
        <v>2655306.1199999996</v>
      </c>
    </row>
    <row r="15" spans="2:13" ht="39.950000000000003" customHeight="1">
      <c r="B15" s="118">
        <v>3</v>
      </c>
      <c r="C15" s="119" t="s">
        <v>92</v>
      </c>
      <c r="D15" s="120" t="s">
        <v>238</v>
      </c>
      <c r="E15" s="130" t="s">
        <v>193</v>
      </c>
      <c r="F15" s="122">
        <v>163275</v>
      </c>
      <c r="G15" s="122">
        <v>2272788</v>
      </c>
      <c r="H15" s="123" t="s">
        <v>233</v>
      </c>
      <c r="I15" s="122">
        <v>2500067</v>
      </c>
      <c r="J15" s="122">
        <f t="shared" si="0"/>
        <v>2386427.4</v>
      </c>
      <c r="K15" s="122">
        <f t="shared" si="1"/>
        <v>113639.39999999991</v>
      </c>
      <c r="L15" s="122">
        <f t="shared" si="2"/>
        <v>85229.54999999993</v>
      </c>
      <c r="M15" s="122">
        <f t="shared" si="3"/>
        <v>2358017.5499999998</v>
      </c>
    </row>
    <row r="16" spans="2:13" ht="39.950000000000003" customHeight="1">
      <c r="B16" s="118">
        <v>4</v>
      </c>
      <c r="C16" s="119" t="s">
        <v>92</v>
      </c>
      <c r="D16" s="120" t="s">
        <v>239</v>
      </c>
      <c r="E16" s="130" t="s">
        <v>193</v>
      </c>
      <c r="F16" s="122">
        <v>363189.65</v>
      </c>
      <c r="G16" s="122">
        <v>5055599.9280000003</v>
      </c>
      <c r="H16" s="123" t="s">
        <v>233</v>
      </c>
      <c r="I16" s="122">
        <v>5561160</v>
      </c>
      <c r="J16" s="122">
        <f t="shared" si="0"/>
        <v>5308379.9244000008</v>
      </c>
      <c r="K16" s="122">
        <f t="shared" si="1"/>
        <v>252779.99640000053</v>
      </c>
      <c r="L16" s="122">
        <f t="shared" si="2"/>
        <v>189584.9973000004</v>
      </c>
      <c r="M16" s="122">
        <f t="shared" si="3"/>
        <v>5245184.9253000002</v>
      </c>
    </row>
    <row r="17" spans="2:13" ht="39.950000000000003" customHeight="1">
      <c r="B17" s="118">
        <v>5</v>
      </c>
      <c r="C17" s="119" t="s">
        <v>92</v>
      </c>
      <c r="D17" s="120" t="s">
        <v>240</v>
      </c>
      <c r="E17" s="130" t="s">
        <v>202</v>
      </c>
      <c r="F17" s="122">
        <v>92308</v>
      </c>
      <c r="G17" s="122">
        <v>1284927.3599999999</v>
      </c>
      <c r="H17" s="123" t="s">
        <v>233</v>
      </c>
      <c r="I17" s="122">
        <v>1413421</v>
      </c>
      <c r="J17" s="122">
        <f t="shared" si="0"/>
        <v>1349173.7279999999</v>
      </c>
      <c r="K17" s="122">
        <f t="shared" si="1"/>
        <v>64246.368000000017</v>
      </c>
      <c r="L17" s="122">
        <f t="shared" si="2"/>
        <v>48184.776000000013</v>
      </c>
      <c r="M17" s="122">
        <f t="shared" si="3"/>
        <v>1333112.1359999999</v>
      </c>
    </row>
    <row r="18" spans="2:13" ht="39.950000000000003" customHeight="1">
      <c r="B18" s="118">
        <v>6</v>
      </c>
      <c r="C18" s="119" t="s">
        <v>92</v>
      </c>
      <c r="D18" s="120" t="s">
        <v>241</v>
      </c>
      <c r="E18" s="130" t="s">
        <v>202</v>
      </c>
      <c r="F18" s="122">
        <v>89533</v>
      </c>
      <c r="G18" s="122">
        <v>1246299.3599999999</v>
      </c>
      <c r="H18" s="123" t="s">
        <v>233</v>
      </c>
      <c r="I18" s="122">
        <v>1370930</v>
      </c>
      <c r="J18" s="122">
        <f t="shared" si="0"/>
        <v>1308614.328</v>
      </c>
      <c r="K18" s="122">
        <f t="shared" si="1"/>
        <v>62314.96800000011</v>
      </c>
      <c r="L18" s="122">
        <f t="shared" si="2"/>
        <v>46736.226000000082</v>
      </c>
      <c r="M18" s="122">
        <f t="shared" si="3"/>
        <v>1293035.5859999999</v>
      </c>
    </row>
    <row r="19" spans="2:13" ht="39.950000000000003" customHeight="1">
      <c r="B19" s="118">
        <v>7</v>
      </c>
      <c r="C19" s="119" t="s">
        <v>92</v>
      </c>
      <c r="D19" s="120" t="s">
        <v>242</v>
      </c>
      <c r="E19" s="130" t="s">
        <v>243</v>
      </c>
      <c r="F19" s="122">
        <v>83000</v>
      </c>
      <c r="G19" s="122">
        <v>1155360</v>
      </c>
      <c r="H19" s="123" t="s">
        <v>233</v>
      </c>
      <c r="I19" s="122">
        <v>1270896</v>
      </c>
      <c r="J19" s="122">
        <f t="shared" si="0"/>
        <v>1213128</v>
      </c>
      <c r="K19" s="122">
        <f t="shared" si="1"/>
        <v>57768</v>
      </c>
      <c r="L19" s="122">
        <f t="shared" si="2"/>
        <v>43326</v>
      </c>
      <c r="M19" s="122">
        <f t="shared" si="3"/>
        <v>1198686</v>
      </c>
    </row>
    <row r="20" spans="2:13" ht="39.950000000000003" customHeight="1">
      <c r="B20" s="118">
        <v>8</v>
      </c>
      <c r="C20" s="119" t="s">
        <v>93</v>
      </c>
      <c r="D20" s="120" t="s">
        <v>249</v>
      </c>
      <c r="E20" s="121" t="s">
        <v>250</v>
      </c>
      <c r="F20" s="122">
        <v>85000</v>
      </c>
      <c r="G20" s="122">
        <v>1183200</v>
      </c>
      <c r="H20" s="123" t="s">
        <v>233</v>
      </c>
      <c r="I20" s="122">
        <v>1301520</v>
      </c>
      <c r="J20" s="122">
        <f t="shared" si="0"/>
        <v>1242360</v>
      </c>
      <c r="K20" s="122">
        <f t="shared" si="1"/>
        <v>59160</v>
      </c>
      <c r="L20" s="122">
        <f t="shared" si="2"/>
        <v>44370</v>
      </c>
      <c r="M20" s="122">
        <f t="shared" si="3"/>
        <v>1227570</v>
      </c>
    </row>
    <row r="21" spans="2:13" ht="27.75" customHeight="1">
      <c r="B21" s="118">
        <v>9</v>
      </c>
      <c r="C21" s="119" t="s">
        <v>95</v>
      </c>
      <c r="D21" s="120" t="s">
        <v>270</v>
      </c>
      <c r="E21" s="121" t="s">
        <v>271</v>
      </c>
      <c r="F21" s="122">
        <v>94500</v>
      </c>
      <c r="G21" s="122">
        <v>1224720</v>
      </c>
      <c r="H21" s="123" t="s">
        <v>233</v>
      </c>
      <c r="I21" s="122">
        <v>1347192</v>
      </c>
      <c r="J21" s="122">
        <f t="shared" si="0"/>
        <v>1285956</v>
      </c>
      <c r="K21" s="122">
        <f t="shared" si="1"/>
        <v>61236</v>
      </c>
      <c r="L21" s="122">
        <f t="shared" si="2"/>
        <v>45927</v>
      </c>
      <c r="M21" s="122">
        <f t="shared" si="3"/>
        <v>1270647</v>
      </c>
    </row>
    <row r="22" spans="2:13" ht="27.75" customHeight="1">
      <c r="B22" s="118">
        <v>10</v>
      </c>
      <c r="C22" s="119" t="s">
        <v>95</v>
      </c>
      <c r="D22" s="120" t="s">
        <v>272</v>
      </c>
      <c r="E22" s="121" t="s">
        <v>193</v>
      </c>
      <c r="F22" s="122">
        <v>20326</v>
      </c>
      <c r="G22" s="122">
        <v>282937.92</v>
      </c>
      <c r="H22" s="123" t="s">
        <v>233</v>
      </c>
      <c r="I22" s="122">
        <v>311232</v>
      </c>
      <c r="J22" s="122">
        <f t="shared" si="0"/>
        <v>297084.81599999999</v>
      </c>
      <c r="K22" s="122">
        <f t="shared" si="1"/>
        <v>14146.896000000008</v>
      </c>
      <c r="L22" s="122">
        <f t="shared" si="2"/>
        <v>10610.172000000006</v>
      </c>
      <c r="M22" s="122">
        <f t="shared" si="3"/>
        <v>293548.092</v>
      </c>
    </row>
    <row r="23" spans="2:13" ht="27.75" customHeight="1">
      <c r="B23" s="118">
        <v>11</v>
      </c>
      <c r="C23" s="119" t="s">
        <v>95</v>
      </c>
      <c r="D23" s="129" t="s">
        <v>273</v>
      </c>
      <c r="E23" s="121" t="s">
        <v>193</v>
      </c>
      <c r="F23" s="152">
        <v>33735</v>
      </c>
      <c r="G23" s="122">
        <v>469591.19999999995</v>
      </c>
      <c r="H23" s="123" t="s">
        <v>233</v>
      </c>
      <c r="I23" s="122">
        <v>516551</v>
      </c>
      <c r="J23" s="122">
        <f t="shared" si="0"/>
        <v>493070.75999999995</v>
      </c>
      <c r="K23" s="122">
        <f t="shared" si="1"/>
        <v>23479.559999999998</v>
      </c>
      <c r="L23" s="122">
        <f t="shared" si="2"/>
        <v>17609.669999999998</v>
      </c>
      <c r="M23" s="122">
        <f t="shared" si="3"/>
        <v>487200.86999999994</v>
      </c>
    </row>
    <row r="24" spans="2:13" ht="27.75" customHeight="1">
      <c r="B24" s="118">
        <v>12</v>
      </c>
      <c r="C24" s="119" t="s">
        <v>96</v>
      </c>
      <c r="D24" s="124" t="s">
        <v>278</v>
      </c>
      <c r="E24" s="216" t="s">
        <v>279</v>
      </c>
      <c r="F24" s="126">
        <v>1102464</v>
      </c>
      <c r="G24" s="122">
        <v>13229568</v>
      </c>
      <c r="H24" s="123" t="s">
        <v>233</v>
      </c>
      <c r="I24" s="122">
        <v>14552525</v>
      </c>
      <c r="J24" s="122">
        <f t="shared" si="0"/>
        <v>13891046.4</v>
      </c>
      <c r="K24" s="122">
        <f t="shared" si="1"/>
        <v>661478.40000000037</v>
      </c>
      <c r="L24" s="122">
        <f t="shared" si="2"/>
        <v>496108.80000000028</v>
      </c>
      <c r="M24" s="122">
        <f t="shared" si="3"/>
        <v>13725676.800000001</v>
      </c>
    </row>
    <row r="25" spans="2:13" ht="27.75" customHeight="1">
      <c r="B25" s="118">
        <v>13</v>
      </c>
      <c r="C25" s="119" t="s">
        <v>96</v>
      </c>
      <c r="D25" s="124" t="s">
        <v>280</v>
      </c>
      <c r="E25" s="125" t="s">
        <v>279</v>
      </c>
      <c r="F25" s="122">
        <v>617287.55000000005</v>
      </c>
      <c r="G25" s="122">
        <v>8670758</v>
      </c>
      <c r="H25" s="123" t="s">
        <v>233</v>
      </c>
      <c r="I25" s="122">
        <v>9537834</v>
      </c>
      <c r="J25" s="122">
        <f t="shared" si="0"/>
        <v>9104295.9000000004</v>
      </c>
      <c r="K25" s="122">
        <f t="shared" si="1"/>
        <v>433537.90000000037</v>
      </c>
      <c r="L25" s="122">
        <f t="shared" si="2"/>
        <v>325153.42500000028</v>
      </c>
      <c r="M25" s="122">
        <f t="shared" si="3"/>
        <v>8995911.4250000007</v>
      </c>
    </row>
    <row r="26" spans="2:13" ht="27.75" customHeight="1">
      <c r="B26" s="118">
        <v>14</v>
      </c>
      <c r="C26" s="119" t="s">
        <v>96</v>
      </c>
      <c r="D26" s="127" t="s">
        <v>281</v>
      </c>
      <c r="E26" s="125" t="s">
        <v>279</v>
      </c>
      <c r="F26" s="122">
        <v>1551723.6</v>
      </c>
      <c r="G26" s="122">
        <v>23759992</v>
      </c>
      <c r="H26" s="123" t="s">
        <v>233</v>
      </c>
      <c r="I26" s="122">
        <v>26135992</v>
      </c>
      <c r="J26" s="122">
        <f t="shared" si="0"/>
        <v>24947991.600000001</v>
      </c>
      <c r="K26" s="122">
        <f t="shared" si="1"/>
        <v>1187999.6000000015</v>
      </c>
      <c r="L26" s="122">
        <f t="shared" si="2"/>
        <v>890999.70000000112</v>
      </c>
      <c r="M26" s="122">
        <f t="shared" si="3"/>
        <v>24650991.700000003</v>
      </c>
    </row>
    <row r="27" spans="2:13" ht="39" customHeight="1">
      <c r="B27" s="118">
        <v>15</v>
      </c>
      <c r="C27" s="119" t="s">
        <v>96</v>
      </c>
      <c r="D27" s="127" t="s">
        <v>282</v>
      </c>
      <c r="E27" s="125" t="s">
        <v>139</v>
      </c>
      <c r="F27" s="128">
        <v>2839014</v>
      </c>
      <c r="G27" s="122">
        <v>34068168</v>
      </c>
      <c r="H27" s="123" t="s">
        <v>233</v>
      </c>
      <c r="I27" s="122">
        <v>37474985</v>
      </c>
      <c r="J27" s="122">
        <f t="shared" si="0"/>
        <v>35771576.399999999</v>
      </c>
      <c r="K27" s="122">
        <f t="shared" si="1"/>
        <v>1703408.3999999985</v>
      </c>
      <c r="L27" s="122">
        <f t="shared" si="2"/>
        <v>1277556.2999999989</v>
      </c>
      <c r="M27" s="122">
        <f t="shared" si="3"/>
        <v>35345724.299999997</v>
      </c>
    </row>
    <row r="28" spans="2:13" ht="27.75" customHeight="1">
      <c r="B28" s="118">
        <v>16</v>
      </c>
      <c r="C28" s="119" t="s">
        <v>96</v>
      </c>
      <c r="D28" s="127" t="s">
        <v>283</v>
      </c>
      <c r="E28" s="125" t="s">
        <v>284</v>
      </c>
      <c r="F28" s="128">
        <v>1075165.828</v>
      </c>
      <c r="G28" s="122">
        <v>14966309</v>
      </c>
      <c r="H28" s="123" t="s">
        <v>233</v>
      </c>
      <c r="I28" s="122">
        <v>16462940</v>
      </c>
      <c r="J28" s="122">
        <f t="shared" si="0"/>
        <v>15714624.450000001</v>
      </c>
      <c r="K28" s="122">
        <f t="shared" si="1"/>
        <v>748315.45000000112</v>
      </c>
      <c r="L28" s="122">
        <f t="shared" si="2"/>
        <v>561236.58750000084</v>
      </c>
      <c r="M28" s="122">
        <f t="shared" si="3"/>
        <v>15527545.5875</v>
      </c>
    </row>
    <row r="29" spans="2:13" ht="27.75" customHeight="1">
      <c r="B29" s="118">
        <v>17</v>
      </c>
      <c r="C29" s="119" t="s">
        <v>121</v>
      </c>
      <c r="D29" s="120" t="s">
        <v>287</v>
      </c>
      <c r="E29" s="121" t="s">
        <v>288</v>
      </c>
      <c r="F29" s="122">
        <v>6000</v>
      </c>
      <c r="G29" s="122">
        <v>83520</v>
      </c>
      <c r="H29" s="123" t="s">
        <v>233</v>
      </c>
      <c r="I29" s="122">
        <v>91872</v>
      </c>
      <c r="J29" s="122">
        <f t="shared" si="0"/>
        <v>87696</v>
      </c>
      <c r="K29" s="122">
        <f t="shared" si="1"/>
        <v>4176</v>
      </c>
      <c r="L29" s="122">
        <f t="shared" si="2"/>
        <v>3132</v>
      </c>
      <c r="M29" s="122">
        <f t="shared" si="3"/>
        <v>86652</v>
      </c>
    </row>
    <row r="30" spans="2:13" ht="27.75" customHeight="1">
      <c r="B30" s="118">
        <v>18</v>
      </c>
      <c r="C30" s="119" t="s">
        <v>121</v>
      </c>
      <c r="D30" s="120" t="s">
        <v>289</v>
      </c>
      <c r="E30" s="121" t="s">
        <v>290</v>
      </c>
      <c r="F30" s="122">
        <v>7000</v>
      </c>
      <c r="G30" s="122">
        <v>97440</v>
      </c>
      <c r="H30" s="123" t="s">
        <v>233</v>
      </c>
      <c r="I30" s="122">
        <v>107184</v>
      </c>
      <c r="J30" s="122">
        <f t="shared" si="0"/>
        <v>102312</v>
      </c>
      <c r="K30" s="122">
        <f t="shared" si="1"/>
        <v>4872</v>
      </c>
      <c r="L30" s="122">
        <f t="shared" si="2"/>
        <v>3654</v>
      </c>
      <c r="M30" s="122">
        <f t="shared" si="3"/>
        <v>101094</v>
      </c>
    </row>
    <row r="31" spans="2:13" ht="36">
      <c r="B31" s="118">
        <v>19</v>
      </c>
      <c r="C31" s="119" t="s">
        <v>121</v>
      </c>
      <c r="D31" s="129" t="s">
        <v>301</v>
      </c>
      <c r="E31" s="121" t="s">
        <v>302</v>
      </c>
      <c r="F31" s="122">
        <v>250610</v>
      </c>
      <c r="G31" s="122">
        <v>3488491.1999999997</v>
      </c>
      <c r="H31" s="123" t="s">
        <v>233</v>
      </c>
      <c r="I31" s="122">
        <v>3837341</v>
      </c>
      <c r="J31" s="122">
        <f t="shared" si="0"/>
        <v>3662915.76</v>
      </c>
      <c r="K31" s="122">
        <f t="shared" si="1"/>
        <v>174424.56000000006</v>
      </c>
      <c r="L31" s="122">
        <f t="shared" si="2"/>
        <v>130818.42000000004</v>
      </c>
      <c r="M31" s="122">
        <f t="shared" si="3"/>
        <v>3619309.6199999996</v>
      </c>
    </row>
    <row r="32" spans="2:13" ht="39" customHeight="1">
      <c r="B32" s="118">
        <v>20</v>
      </c>
      <c r="C32" s="119" t="s">
        <v>98</v>
      </c>
      <c r="D32" s="129" t="s">
        <v>322</v>
      </c>
      <c r="E32" s="130" t="s">
        <v>323</v>
      </c>
      <c r="F32" s="122">
        <v>4241</v>
      </c>
      <c r="G32" s="122">
        <v>59034.719999999994</v>
      </c>
      <c r="H32" s="123" t="s">
        <v>233</v>
      </c>
      <c r="I32" s="122">
        <v>64939</v>
      </c>
      <c r="J32" s="122">
        <f t="shared" si="0"/>
        <v>61986.455999999998</v>
      </c>
      <c r="K32" s="122">
        <f t="shared" si="1"/>
        <v>2951.7360000000044</v>
      </c>
      <c r="L32" s="122">
        <f t="shared" si="2"/>
        <v>2213.8020000000033</v>
      </c>
      <c r="M32" s="122">
        <f t="shared" si="3"/>
        <v>61248.521999999997</v>
      </c>
    </row>
    <row r="33" spans="2:13" ht="28.5" customHeight="1">
      <c r="B33" s="118">
        <v>21</v>
      </c>
      <c r="C33" s="119" t="s">
        <v>98</v>
      </c>
      <c r="D33" s="129" t="s">
        <v>324</v>
      </c>
      <c r="E33" s="130" t="s">
        <v>325</v>
      </c>
      <c r="F33" s="152">
        <v>6061</v>
      </c>
      <c r="G33" s="122">
        <v>84369.12</v>
      </c>
      <c r="H33" s="123" t="s">
        <v>233</v>
      </c>
      <c r="I33" s="122">
        <v>92807</v>
      </c>
      <c r="J33" s="122">
        <f t="shared" si="0"/>
        <v>88587.576000000001</v>
      </c>
      <c r="K33" s="122">
        <f t="shared" si="1"/>
        <v>4218.4560000000056</v>
      </c>
      <c r="L33" s="122">
        <f t="shared" si="2"/>
        <v>3163.8420000000042</v>
      </c>
      <c r="M33" s="122">
        <f t="shared" si="3"/>
        <v>87532.962</v>
      </c>
    </row>
    <row r="34" spans="2:13" ht="24">
      <c r="B34" s="118">
        <v>22</v>
      </c>
      <c r="C34" s="119" t="s">
        <v>98</v>
      </c>
      <c r="D34" s="129" t="s">
        <v>326</v>
      </c>
      <c r="E34" s="130" t="s">
        <v>210</v>
      </c>
      <c r="F34" s="122">
        <v>5500</v>
      </c>
      <c r="G34" s="122">
        <v>76560</v>
      </c>
      <c r="H34" s="123" t="s">
        <v>233</v>
      </c>
      <c r="I34" s="122">
        <v>84216</v>
      </c>
      <c r="J34" s="122">
        <f t="shared" si="0"/>
        <v>80388</v>
      </c>
      <c r="K34" s="122">
        <f t="shared" si="1"/>
        <v>3828</v>
      </c>
      <c r="L34" s="122">
        <f t="shared" si="2"/>
        <v>2871</v>
      </c>
      <c r="M34" s="122">
        <f t="shared" si="3"/>
        <v>79431</v>
      </c>
    </row>
    <row r="35" spans="2:13" ht="24">
      <c r="B35" s="118">
        <v>23</v>
      </c>
      <c r="C35" s="119" t="s">
        <v>98</v>
      </c>
      <c r="D35" s="129" t="s">
        <v>327</v>
      </c>
      <c r="E35" s="130" t="s">
        <v>328</v>
      </c>
      <c r="F35" s="122">
        <v>23100</v>
      </c>
      <c r="G35" s="122">
        <v>321552</v>
      </c>
      <c r="H35" s="123" t="s">
        <v>233</v>
      </c>
      <c r="I35" s="122">
        <v>353708</v>
      </c>
      <c r="J35" s="122">
        <f t="shared" si="0"/>
        <v>337629.60000000003</v>
      </c>
      <c r="K35" s="122">
        <f t="shared" si="1"/>
        <v>16077.600000000035</v>
      </c>
      <c r="L35" s="122">
        <f t="shared" si="2"/>
        <v>12058.200000000026</v>
      </c>
      <c r="M35" s="122">
        <f t="shared" si="3"/>
        <v>333610.2</v>
      </c>
    </row>
    <row r="36" spans="2:13" ht="27.75" customHeight="1">
      <c r="B36" s="118">
        <v>24</v>
      </c>
      <c r="C36" s="119" t="s">
        <v>100</v>
      </c>
      <c r="D36" s="129" t="s">
        <v>343</v>
      </c>
      <c r="E36" s="130" t="s">
        <v>344</v>
      </c>
      <c r="F36" s="122">
        <v>7500</v>
      </c>
      <c r="G36" s="122">
        <v>104400</v>
      </c>
      <c r="H36" s="123" t="s">
        <v>233</v>
      </c>
      <c r="I36" s="122">
        <v>114840</v>
      </c>
      <c r="J36" s="122">
        <f t="shared" si="0"/>
        <v>109620</v>
      </c>
      <c r="K36" s="122">
        <f t="shared" si="1"/>
        <v>5220</v>
      </c>
      <c r="L36" s="122">
        <f t="shared" si="2"/>
        <v>3915</v>
      </c>
      <c r="M36" s="122">
        <f t="shared" si="3"/>
        <v>108315</v>
      </c>
    </row>
    <row r="37" spans="2:13" ht="27.75" customHeight="1">
      <c r="B37" s="118">
        <v>25</v>
      </c>
      <c r="C37" s="119" t="s">
        <v>100</v>
      </c>
      <c r="D37" s="129" t="s">
        <v>349</v>
      </c>
      <c r="E37" s="130" t="s">
        <v>350</v>
      </c>
      <c r="F37" s="122">
        <v>1212.3499999999999</v>
      </c>
      <c r="G37" s="122">
        <v>16875.911999999997</v>
      </c>
      <c r="H37" s="123" t="s">
        <v>233</v>
      </c>
      <c r="I37" s="122">
        <v>18564</v>
      </c>
      <c r="J37" s="122">
        <f t="shared" si="0"/>
        <v>17719.707599999998</v>
      </c>
      <c r="K37" s="122">
        <f t="shared" si="1"/>
        <v>843.79560000000129</v>
      </c>
      <c r="L37" s="122">
        <f t="shared" si="2"/>
        <v>632.84670000000096</v>
      </c>
      <c r="M37" s="122">
        <f t="shared" si="3"/>
        <v>17508.758699999998</v>
      </c>
    </row>
    <row r="38" spans="2:13" ht="24">
      <c r="B38" s="118">
        <v>26</v>
      </c>
      <c r="C38" s="119" t="s">
        <v>100</v>
      </c>
      <c r="D38" s="129" t="s">
        <v>360</v>
      </c>
      <c r="E38" s="130" t="s">
        <v>206</v>
      </c>
      <c r="F38" s="122">
        <v>110000</v>
      </c>
      <c r="G38" s="122">
        <v>1531200</v>
      </c>
      <c r="H38" s="123" t="s">
        <v>233</v>
      </c>
      <c r="I38" s="122">
        <v>1684320</v>
      </c>
      <c r="J38" s="122">
        <f t="shared" si="0"/>
        <v>1607760</v>
      </c>
      <c r="K38" s="122">
        <f t="shared" si="1"/>
        <v>76560</v>
      </c>
      <c r="L38" s="122">
        <f t="shared" si="2"/>
        <v>57420</v>
      </c>
      <c r="M38" s="122">
        <f t="shared" si="3"/>
        <v>1588620</v>
      </c>
    </row>
    <row r="39" spans="2:13" ht="36">
      <c r="B39" s="118">
        <v>27</v>
      </c>
      <c r="C39" s="119" t="s">
        <v>101</v>
      </c>
      <c r="D39" s="129" t="s">
        <v>363</v>
      </c>
      <c r="E39" s="121" t="s">
        <v>298</v>
      </c>
      <c r="F39" s="122">
        <v>1656360.75</v>
      </c>
      <c r="G39" s="122">
        <v>23056541.639999997</v>
      </c>
      <c r="H39" s="123" t="s">
        <v>233</v>
      </c>
      <c r="I39" s="122">
        <v>25362196</v>
      </c>
      <c r="J39" s="122">
        <f t="shared" si="0"/>
        <v>24209368.721999999</v>
      </c>
      <c r="K39" s="122">
        <f t="shared" si="1"/>
        <v>1152827.0820000023</v>
      </c>
      <c r="L39" s="122">
        <f t="shared" si="2"/>
        <v>864620.3115000017</v>
      </c>
      <c r="M39" s="122">
        <f t="shared" si="3"/>
        <v>23921161.951499999</v>
      </c>
    </row>
    <row r="40" spans="2:13" ht="24">
      <c r="B40" s="118">
        <v>28</v>
      </c>
      <c r="C40" s="119" t="s">
        <v>102</v>
      </c>
      <c r="D40" s="120" t="s">
        <v>364</v>
      </c>
      <c r="E40" s="130" t="s">
        <v>365</v>
      </c>
      <c r="F40" s="122">
        <v>13330.2</v>
      </c>
      <c r="G40" s="122">
        <v>185556.38400000002</v>
      </c>
      <c r="H40" s="123" t="s">
        <v>233</v>
      </c>
      <c r="I40" s="122">
        <v>204113</v>
      </c>
      <c r="J40" s="122">
        <f t="shared" si="0"/>
        <v>194834.20320000002</v>
      </c>
      <c r="K40" s="122">
        <f t="shared" si="1"/>
        <v>9277.8191999999981</v>
      </c>
      <c r="L40" s="122">
        <f t="shared" si="2"/>
        <v>6958.3643999999986</v>
      </c>
      <c r="M40" s="122">
        <f t="shared" si="3"/>
        <v>192514.74840000001</v>
      </c>
    </row>
    <row r="41" spans="2:13" ht="36">
      <c r="B41" s="118">
        <v>29</v>
      </c>
      <c r="C41" s="119" t="s">
        <v>102</v>
      </c>
      <c r="D41" s="120" t="s">
        <v>366</v>
      </c>
      <c r="E41" s="130" t="s">
        <v>367</v>
      </c>
      <c r="F41" s="122">
        <v>57000</v>
      </c>
      <c r="G41" s="122">
        <v>793440</v>
      </c>
      <c r="H41" s="123" t="s">
        <v>233</v>
      </c>
      <c r="I41" s="122">
        <v>872784</v>
      </c>
      <c r="J41" s="122">
        <f t="shared" si="0"/>
        <v>833112</v>
      </c>
      <c r="K41" s="122">
        <f t="shared" si="1"/>
        <v>39672</v>
      </c>
      <c r="L41" s="122">
        <f t="shared" si="2"/>
        <v>29754</v>
      </c>
      <c r="M41" s="122">
        <f t="shared" si="3"/>
        <v>823194</v>
      </c>
    </row>
    <row r="42" spans="2:13" ht="132">
      <c r="B42" s="118">
        <v>30</v>
      </c>
      <c r="C42" s="119" t="s">
        <v>102</v>
      </c>
      <c r="D42" s="120" t="s">
        <v>368</v>
      </c>
      <c r="E42" s="130" t="s">
        <v>369</v>
      </c>
      <c r="F42" s="122">
        <v>125000</v>
      </c>
      <c r="G42" s="122">
        <v>1739999.9999999998</v>
      </c>
      <c r="H42" s="123" t="s">
        <v>233</v>
      </c>
      <c r="I42" s="122">
        <v>1914000</v>
      </c>
      <c r="J42" s="122">
        <f t="shared" si="0"/>
        <v>1826999.9999999998</v>
      </c>
      <c r="K42" s="122">
        <f t="shared" si="1"/>
        <v>87000</v>
      </c>
      <c r="L42" s="122">
        <f t="shared" si="2"/>
        <v>65250</v>
      </c>
      <c r="M42" s="122">
        <f t="shared" si="3"/>
        <v>1805249.9999999998</v>
      </c>
    </row>
    <row r="43" spans="2:13" ht="36">
      <c r="B43" s="118">
        <v>31</v>
      </c>
      <c r="C43" s="119" t="s">
        <v>102</v>
      </c>
      <c r="D43" s="120" t="s">
        <v>370</v>
      </c>
      <c r="E43" s="130" t="s">
        <v>202</v>
      </c>
      <c r="F43" s="153">
        <v>95000</v>
      </c>
      <c r="G43" s="122">
        <v>1322400</v>
      </c>
      <c r="H43" s="123" t="s">
        <v>233</v>
      </c>
      <c r="I43" s="122">
        <v>1454640</v>
      </c>
      <c r="J43" s="122">
        <f t="shared" si="0"/>
        <v>1388520</v>
      </c>
      <c r="K43" s="122">
        <f t="shared" si="1"/>
        <v>66120</v>
      </c>
      <c r="L43" s="122">
        <f t="shared" si="2"/>
        <v>49590</v>
      </c>
      <c r="M43" s="122">
        <f t="shared" si="3"/>
        <v>1371990</v>
      </c>
    </row>
    <row r="44" spans="2:13" ht="36">
      <c r="B44" s="118">
        <v>32</v>
      </c>
      <c r="C44" s="119" t="s">
        <v>102</v>
      </c>
      <c r="D44" s="120" t="s">
        <v>371</v>
      </c>
      <c r="E44" s="130" t="s">
        <v>150</v>
      </c>
      <c r="F44" s="122">
        <v>26250</v>
      </c>
      <c r="G44" s="122">
        <v>365400</v>
      </c>
      <c r="H44" s="123" t="s">
        <v>233</v>
      </c>
      <c r="I44" s="122">
        <v>401940</v>
      </c>
      <c r="J44" s="122">
        <f t="shared" si="0"/>
        <v>383670</v>
      </c>
      <c r="K44" s="122">
        <f t="shared" si="1"/>
        <v>18270</v>
      </c>
      <c r="L44" s="122">
        <f t="shared" si="2"/>
        <v>13702.5</v>
      </c>
      <c r="M44" s="122">
        <f t="shared" si="3"/>
        <v>379102.5</v>
      </c>
    </row>
    <row r="45" spans="2:13" ht="36">
      <c r="B45" s="118">
        <v>33</v>
      </c>
      <c r="C45" s="119" t="s">
        <v>102</v>
      </c>
      <c r="D45" s="120" t="s">
        <v>372</v>
      </c>
      <c r="E45" s="130" t="s">
        <v>193</v>
      </c>
      <c r="F45" s="122">
        <v>920000</v>
      </c>
      <c r="G45" s="122">
        <v>12806400</v>
      </c>
      <c r="H45" s="123" t="s">
        <v>233</v>
      </c>
      <c r="I45" s="122">
        <v>14087040</v>
      </c>
      <c r="J45" s="122">
        <f t="shared" si="0"/>
        <v>13446720</v>
      </c>
      <c r="K45" s="122">
        <f t="shared" si="1"/>
        <v>640320</v>
      </c>
      <c r="L45" s="122">
        <f t="shared" si="2"/>
        <v>480240</v>
      </c>
      <c r="M45" s="122">
        <f t="shared" si="3"/>
        <v>13286640</v>
      </c>
    </row>
    <row r="46" spans="2:13" ht="24">
      <c r="B46" s="118">
        <v>34</v>
      </c>
      <c r="C46" s="119" t="s">
        <v>102</v>
      </c>
      <c r="D46" s="120" t="s">
        <v>373</v>
      </c>
      <c r="E46" s="130" t="s">
        <v>197</v>
      </c>
      <c r="F46" s="122">
        <v>22500</v>
      </c>
      <c r="G46" s="122">
        <v>270000</v>
      </c>
      <c r="H46" s="123" t="s">
        <v>233</v>
      </c>
      <c r="I46" s="122">
        <v>297000</v>
      </c>
      <c r="J46" s="122">
        <f t="shared" si="0"/>
        <v>283500</v>
      </c>
      <c r="K46" s="122">
        <f t="shared" si="1"/>
        <v>13500</v>
      </c>
      <c r="L46" s="122">
        <f t="shared" si="2"/>
        <v>10125</v>
      </c>
      <c r="M46" s="122">
        <f t="shared" si="3"/>
        <v>280125</v>
      </c>
    </row>
    <row r="47" spans="2:13" ht="24">
      <c r="B47" s="118">
        <v>35</v>
      </c>
      <c r="C47" s="119" t="s">
        <v>102</v>
      </c>
      <c r="D47" s="120" t="s">
        <v>374</v>
      </c>
      <c r="E47" s="130" t="s">
        <v>185</v>
      </c>
      <c r="F47" s="122">
        <v>33000</v>
      </c>
      <c r="G47" s="122">
        <v>396000</v>
      </c>
      <c r="H47" s="123" t="s">
        <v>233</v>
      </c>
      <c r="I47" s="122">
        <v>435600</v>
      </c>
      <c r="J47" s="122">
        <f t="shared" si="0"/>
        <v>415800</v>
      </c>
      <c r="K47" s="122">
        <f t="shared" si="1"/>
        <v>19800</v>
      </c>
      <c r="L47" s="122">
        <f t="shared" si="2"/>
        <v>14850</v>
      </c>
      <c r="M47" s="122">
        <f t="shared" si="3"/>
        <v>410850</v>
      </c>
    </row>
    <row r="48" spans="2:13" ht="24">
      <c r="B48" s="118">
        <v>36</v>
      </c>
      <c r="C48" s="119" t="s">
        <v>103</v>
      </c>
      <c r="D48" s="120" t="s">
        <v>377</v>
      </c>
      <c r="E48" s="121" t="s">
        <v>193</v>
      </c>
      <c r="F48" s="122">
        <v>95000</v>
      </c>
      <c r="G48" s="122">
        <v>1322400</v>
      </c>
      <c r="H48" s="123" t="s">
        <v>233</v>
      </c>
      <c r="I48" s="122">
        <v>1454640</v>
      </c>
      <c r="J48" s="122">
        <f t="shared" si="0"/>
        <v>1388520</v>
      </c>
      <c r="K48" s="122">
        <f t="shared" si="1"/>
        <v>66120</v>
      </c>
      <c r="L48" s="122">
        <f t="shared" si="2"/>
        <v>49590</v>
      </c>
      <c r="M48" s="122">
        <f t="shared" si="3"/>
        <v>1371990</v>
      </c>
    </row>
    <row r="49" spans="2:13" ht="24">
      <c r="B49" s="118">
        <v>37</v>
      </c>
      <c r="C49" s="119" t="s">
        <v>104</v>
      </c>
      <c r="D49" s="129" t="s">
        <v>381</v>
      </c>
      <c r="E49" s="130" t="s">
        <v>382</v>
      </c>
      <c r="F49" s="122">
        <v>8500</v>
      </c>
      <c r="G49" s="122">
        <v>118319.99999999999</v>
      </c>
      <c r="H49" s="123" t="s">
        <v>233</v>
      </c>
      <c r="I49" s="122">
        <v>130152</v>
      </c>
      <c r="J49" s="122">
        <f t="shared" si="0"/>
        <v>124235.99999999999</v>
      </c>
      <c r="K49" s="122">
        <f t="shared" si="1"/>
        <v>5916</v>
      </c>
      <c r="L49" s="122">
        <f t="shared" si="2"/>
        <v>4437</v>
      </c>
      <c r="M49" s="122">
        <f t="shared" si="3"/>
        <v>122756.99999999999</v>
      </c>
    </row>
    <row r="50" spans="2:13" ht="24">
      <c r="B50" s="118">
        <v>38</v>
      </c>
      <c r="C50" s="119" t="s">
        <v>104</v>
      </c>
      <c r="D50" s="129" t="s">
        <v>383</v>
      </c>
      <c r="E50" s="130" t="s">
        <v>384</v>
      </c>
      <c r="F50" s="122">
        <v>8617.14</v>
      </c>
      <c r="G50" s="122">
        <v>119950.58879999998</v>
      </c>
      <c r="H50" s="123" t="s">
        <v>233</v>
      </c>
      <c r="I50" s="122">
        <v>131946</v>
      </c>
      <c r="J50" s="122">
        <f t="shared" si="0"/>
        <v>125948.11823999998</v>
      </c>
      <c r="K50" s="122">
        <f t="shared" si="1"/>
        <v>5997.5294399999984</v>
      </c>
      <c r="L50" s="122">
        <f t="shared" si="2"/>
        <v>4498.1470799999988</v>
      </c>
      <c r="M50" s="122">
        <f t="shared" si="3"/>
        <v>124448.73587999998</v>
      </c>
    </row>
    <row r="51" spans="2:13" ht="24">
      <c r="B51" s="118">
        <v>39</v>
      </c>
      <c r="C51" s="119" t="s">
        <v>105</v>
      </c>
      <c r="D51" s="129" t="s">
        <v>385</v>
      </c>
      <c r="E51" s="130" t="s">
        <v>139</v>
      </c>
      <c r="F51" s="122">
        <v>21551.72</v>
      </c>
      <c r="G51" s="122">
        <v>299999.9424</v>
      </c>
      <c r="H51" s="123" t="s">
        <v>233</v>
      </c>
      <c r="I51" s="122">
        <v>330000</v>
      </c>
      <c r="J51" s="122">
        <f t="shared" si="0"/>
        <v>314999.93952000001</v>
      </c>
      <c r="K51" s="122">
        <f t="shared" si="1"/>
        <v>14999.997120000015</v>
      </c>
      <c r="L51" s="122">
        <f t="shared" si="2"/>
        <v>11249.997840000011</v>
      </c>
      <c r="M51" s="122">
        <f t="shared" si="3"/>
        <v>311249.94024000003</v>
      </c>
    </row>
    <row r="52" spans="2:13" ht="24">
      <c r="B52" s="118">
        <v>40</v>
      </c>
      <c r="C52" s="119" t="s">
        <v>106</v>
      </c>
      <c r="D52" s="129" t="s">
        <v>386</v>
      </c>
      <c r="E52" s="130" t="s">
        <v>387</v>
      </c>
      <c r="F52" s="122">
        <v>33327.839999999997</v>
      </c>
      <c r="G52" s="122">
        <v>463923.53279999993</v>
      </c>
      <c r="H52" s="123" t="s">
        <v>233</v>
      </c>
      <c r="I52" s="122">
        <v>510316</v>
      </c>
      <c r="J52" s="122">
        <f t="shared" si="0"/>
        <v>487119.70943999995</v>
      </c>
      <c r="K52" s="122">
        <f t="shared" si="1"/>
        <v>23196.17664000002</v>
      </c>
      <c r="L52" s="122">
        <f t="shared" si="2"/>
        <v>17397.132480000015</v>
      </c>
      <c r="M52" s="122">
        <f t="shared" si="3"/>
        <v>481320.66527999996</v>
      </c>
    </row>
    <row r="53" spans="2:13" ht="24">
      <c r="B53" s="118">
        <v>41</v>
      </c>
      <c r="C53" s="119" t="s">
        <v>106</v>
      </c>
      <c r="D53" s="129" t="s">
        <v>547</v>
      </c>
      <c r="E53" s="129" t="s">
        <v>548</v>
      </c>
      <c r="F53" s="122">
        <v>7000</v>
      </c>
      <c r="G53" s="122">
        <v>97440</v>
      </c>
      <c r="H53" s="123" t="s">
        <v>233</v>
      </c>
      <c r="I53" s="122">
        <f>+G53*1.1</f>
        <v>107184.00000000001</v>
      </c>
      <c r="J53" s="122">
        <f t="shared" si="0"/>
        <v>102312</v>
      </c>
      <c r="K53" s="122">
        <f t="shared" si="1"/>
        <v>4872</v>
      </c>
      <c r="L53" s="122">
        <f t="shared" si="2"/>
        <v>3654</v>
      </c>
      <c r="M53" s="122">
        <f t="shared" si="3"/>
        <v>101094</v>
      </c>
    </row>
    <row r="54" spans="2:13" ht="24">
      <c r="B54" s="118">
        <v>42</v>
      </c>
      <c r="C54" s="119" t="s">
        <v>107</v>
      </c>
      <c r="D54" s="120" t="s">
        <v>390</v>
      </c>
      <c r="E54" s="130" t="s">
        <v>391</v>
      </c>
      <c r="F54" s="122">
        <v>8500</v>
      </c>
      <c r="G54" s="122">
        <v>118319.99999999999</v>
      </c>
      <c r="H54" s="123" t="s">
        <v>233</v>
      </c>
      <c r="I54" s="122">
        <v>130152</v>
      </c>
      <c r="J54" s="122">
        <f t="shared" si="0"/>
        <v>124235.99999999999</v>
      </c>
      <c r="K54" s="122">
        <f t="shared" si="1"/>
        <v>5916</v>
      </c>
      <c r="L54" s="122">
        <f t="shared" si="2"/>
        <v>4437</v>
      </c>
      <c r="M54" s="122">
        <f t="shared" si="3"/>
        <v>122756.99999999999</v>
      </c>
    </row>
    <row r="55" spans="2:13" ht="36">
      <c r="B55" s="118">
        <v>43</v>
      </c>
      <c r="C55" s="119" t="s">
        <v>107</v>
      </c>
      <c r="D55" s="120" t="s">
        <v>392</v>
      </c>
      <c r="E55" s="130" t="s">
        <v>393</v>
      </c>
      <c r="F55" s="122">
        <v>130000</v>
      </c>
      <c r="G55" s="122">
        <v>1809599.9999999998</v>
      </c>
      <c r="H55" s="123" t="s">
        <v>233</v>
      </c>
      <c r="I55" s="122">
        <v>1990560</v>
      </c>
      <c r="J55" s="122">
        <f t="shared" si="0"/>
        <v>1900079.9999999998</v>
      </c>
      <c r="K55" s="122">
        <f t="shared" si="1"/>
        <v>90480</v>
      </c>
      <c r="L55" s="122">
        <f t="shared" si="2"/>
        <v>67860</v>
      </c>
      <c r="M55" s="122">
        <f t="shared" si="3"/>
        <v>1877459.9999999998</v>
      </c>
    </row>
    <row r="56" spans="2:13" ht="27.75" customHeight="1">
      <c r="B56" s="118">
        <v>44</v>
      </c>
      <c r="C56" s="119" t="s">
        <v>107</v>
      </c>
      <c r="D56" s="120" t="s">
        <v>396</v>
      </c>
      <c r="E56" s="130" t="s">
        <v>193</v>
      </c>
      <c r="F56" s="122">
        <v>145348.67000000001</v>
      </c>
      <c r="G56" s="122">
        <v>2023253.4863999998</v>
      </c>
      <c r="H56" s="123" t="s">
        <v>233</v>
      </c>
      <c r="I56" s="122">
        <v>2225579</v>
      </c>
      <c r="J56" s="122">
        <f t="shared" si="0"/>
        <v>2124416.16072</v>
      </c>
      <c r="K56" s="122">
        <f t="shared" si="1"/>
        <v>101162.67432000022</v>
      </c>
      <c r="L56" s="122">
        <f t="shared" si="2"/>
        <v>75872.005740000168</v>
      </c>
      <c r="M56" s="122">
        <f t="shared" si="3"/>
        <v>2099125.4921399998</v>
      </c>
    </row>
    <row r="57" spans="2:13" ht="24">
      <c r="B57" s="118">
        <v>45</v>
      </c>
      <c r="C57" s="119" t="s">
        <v>107</v>
      </c>
      <c r="D57" s="120" t="s">
        <v>397</v>
      </c>
      <c r="E57" s="130" t="s">
        <v>398</v>
      </c>
      <c r="F57" s="122">
        <v>15286.31</v>
      </c>
      <c r="G57" s="122">
        <v>212785.43519999998</v>
      </c>
      <c r="H57" s="123" t="s">
        <v>233</v>
      </c>
      <c r="I57" s="122">
        <v>234064</v>
      </c>
      <c r="J57" s="122">
        <f t="shared" si="0"/>
        <v>223424.70695999998</v>
      </c>
      <c r="K57" s="122">
        <f t="shared" si="1"/>
        <v>10639.271760000003</v>
      </c>
      <c r="L57" s="122">
        <f t="shared" si="2"/>
        <v>7979.4538200000025</v>
      </c>
      <c r="M57" s="122">
        <f t="shared" si="3"/>
        <v>220764.88901999997</v>
      </c>
    </row>
    <row r="58" spans="2:13" ht="24">
      <c r="B58" s="118">
        <v>46</v>
      </c>
      <c r="C58" s="147" t="s">
        <v>107</v>
      </c>
      <c r="D58" s="148" t="s">
        <v>399</v>
      </c>
      <c r="E58" s="149" t="s">
        <v>400</v>
      </c>
      <c r="F58" s="150">
        <v>21000</v>
      </c>
      <c r="G58" s="150">
        <v>292320</v>
      </c>
      <c r="H58" s="151" t="s">
        <v>233</v>
      </c>
      <c r="I58" s="150">
        <v>321552</v>
      </c>
      <c r="J58" s="150">
        <f t="shared" si="0"/>
        <v>306936</v>
      </c>
      <c r="K58" s="122">
        <f t="shared" si="1"/>
        <v>14616</v>
      </c>
      <c r="L58" s="122">
        <f t="shared" si="2"/>
        <v>10962</v>
      </c>
      <c r="M58" s="122">
        <f t="shared" si="3"/>
        <v>303282</v>
      </c>
    </row>
    <row r="59" spans="2:13" ht="24">
      <c r="B59" s="118">
        <v>47</v>
      </c>
      <c r="C59" s="119" t="s">
        <v>107</v>
      </c>
      <c r="D59" s="120" t="s">
        <v>401</v>
      </c>
      <c r="E59" s="130" t="s">
        <v>402</v>
      </c>
      <c r="F59" s="122">
        <v>12798</v>
      </c>
      <c r="G59" s="122">
        <v>178148.15999999997</v>
      </c>
      <c r="H59" s="123" t="s">
        <v>233</v>
      </c>
      <c r="I59" s="122">
        <v>195963</v>
      </c>
      <c r="J59" s="122">
        <f t="shared" si="0"/>
        <v>187055.56799999997</v>
      </c>
      <c r="K59" s="122">
        <f t="shared" si="1"/>
        <v>8907.4079999999958</v>
      </c>
      <c r="L59" s="122">
        <f t="shared" si="2"/>
        <v>6680.5559999999969</v>
      </c>
      <c r="M59" s="122">
        <f t="shared" si="3"/>
        <v>184828.71599999996</v>
      </c>
    </row>
    <row r="60" spans="2:13" ht="24">
      <c r="B60" s="118">
        <v>48</v>
      </c>
      <c r="C60" s="119" t="s">
        <v>108</v>
      </c>
      <c r="D60" s="129" t="s">
        <v>409</v>
      </c>
      <c r="E60" s="130" t="s">
        <v>410</v>
      </c>
      <c r="F60" s="122">
        <v>75000</v>
      </c>
      <c r="G60" s="122">
        <v>1043999.9999999999</v>
      </c>
      <c r="H60" s="123" t="s">
        <v>233</v>
      </c>
      <c r="I60" s="122">
        <v>1148400</v>
      </c>
      <c r="J60" s="122">
        <f t="shared" si="0"/>
        <v>1096200</v>
      </c>
      <c r="K60" s="122">
        <f t="shared" si="1"/>
        <v>52200.000000000116</v>
      </c>
      <c r="L60" s="122">
        <f t="shared" si="2"/>
        <v>39150.000000000087</v>
      </c>
      <c r="M60" s="122">
        <f t="shared" si="3"/>
        <v>1083150</v>
      </c>
    </row>
    <row r="61" spans="2:13" ht="36">
      <c r="B61" s="118">
        <v>49</v>
      </c>
      <c r="C61" s="119" t="s">
        <v>108</v>
      </c>
      <c r="D61" s="129" t="s">
        <v>411</v>
      </c>
      <c r="E61" s="130" t="s">
        <v>193</v>
      </c>
      <c r="F61" s="122">
        <v>24647.14</v>
      </c>
      <c r="G61" s="122">
        <v>343088.18879999995</v>
      </c>
      <c r="H61" s="123" t="s">
        <v>233</v>
      </c>
      <c r="I61" s="122">
        <v>377398</v>
      </c>
      <c r="J61" s="122">
        <f t="shared" si="0"/>
        <v>360242.59823999996</v>
      </c>
      <c r="K61" s="122">
        <f t="shared" si="1"/>
        <v>17154.409440000018</v>
      </c>
      <c r="L61" s="122">
        <f t="shared" si="2"/>
        <v>12865.807080000013</v>
      </c>
      <c r="M61" s="122">
        <f t="shared" si="3"/>
        <v>355953.99587999994</v>
      </c>
    </row>
    <row r="62" spans="2:13" ht="24">
      <c r="B62" s="118">
        <v>50</v>
      </c>
      <c r="C62" s="119" t="s">
        <v>108</v>
      </c>
      <c r="D62" s="129" t="s">
        <v>412</v>
      </c>
      <c r="E62" s="130" t="s">
        <v>193</v>
      </c>
      <c r="F62" s="122">
        <v>50000</v>
      </c>
      <c r="G62" s="122">
        <v>696000</v>
      </c>
      <c r="H62" s="123" t="s">
        <v>233</v>
      </c>
      <c r="I62" s="122">
        <v>765600</v>
      </c>
      <c r="J62" s="122">
        <f t="shared" si="0"/>
        <v>730800</v>
      </c>
      <c r="K62" s="122">
        <f t="shared" si="1"/>
        <v>34800</v>
      </c>
      <c r="L62" s="122">
        <f t="shared" si="2"/>
        <v>26100</v>
      </c>
      <c r="M62" s="122">
        <f t="shared" si="3"/>
        <v>722100</v>
      </c>
    </row>
    <row r="63" spans="2:13" ht="84.75" thickBot="1">
      <c r="B63" s="118">
        <v>51</v>
      </c>
      <c r="C63" s="119" t="s">
        <v>108</v>
      </c>
      <c r="D63" s="129" t="s">
        <v>413</v>
      </c>
      <c r="E63" s="121" t="s">
        <v>414</v>
      </c>
      <c r="F63" s="122">
        <v>42717.34</v>
      </c>
      <c r="G63" s="122">
        <v>594625.3727999999</v>
      </c>
      <c r="H63" s="123" t="s">
        <v>233</v>
      </c>
      <c r="I63" s="122">
        <v>654088</v>
      </c>
      <c r="J63" s="122">
        <f t="shared" si="0"/>
        <v>624356.64143999992</v>
      </c>
      <c r="K63" s="122">
        <f t="shared" si="1"/>
        <v>29731.268640000024</v>
      </c>
      <c r="L63" s="122">
        <f t="shared" si="2"/>
        <v>22298.451480000018</v>
      </c>
      <c r="M63" s="122">
        <f t="shared" si="3"/>
        <v>616923.82427999994</v>
      </c>
    </row>
    <row r="64" spans="2:13" ht="36.75" thickTop="1">
      <c r="B64" s="118">
        <v>52</v>
      </c>
      <c r="C64" s="119" t="s">
        <v>110</v>
      </c>
      <c r="D64" s="129" t="s">
        <v>415</v>
      </c>
      <c r="E64" s="121" t="s">
        <v>416</v>
      </c>
      <c r="F64" s="154">
        <v>5000</v>
      </c>
      <c r="G64" s="122">
        <v>69600</v>
      </c>
      <c r="H64" s="123" t="s">
        <v>233</v>
      </c>
      <c r="I64" s="122">
        <v>76560</v>
      </c>
      <c r="J64" s="122">
        <f t="shared" si="0"/>
        <v>73080</v>
      </c>
      <c r="K64" s="122">
        <f t="shared" si="1"/>
        <v>3480</v>
      </c>
      <c r="L64" s="122">
        <f t="shared" si="2"/>
        <v>2610</v>
      </c>
      <c r="M64" s="122">
        <f t="shared" si="3"/>
        <v>72210</v>
      </c>
    </row>
    <row r="65" spans="2:13" ht="36">
      <c r="B65" s="118">
        <v>53</v>
      </c>
      <c r="C65" s="119" t="s">
        <v>110</v>
      </c>
      <c r="D65" s="129" t="s">
        <v>417</v>
      </c>
      <c r="E65" s="121" t="s">
        <v>418</v>
      </c>
      <c r="F65" s="155">
        <v>32600</v>
      </c>
      <c r="G65" s="122">
        <v>453791.99999999994</v>
      </c>
      <c r="H65" s="123" t="s">
        <v>233</v>
      </c>
      <c r="I65" s="122">
        <v>499172</v>
      </c>
      <c r="J65" s="122">
        <f t="shared" si="0"/>
        <v>476481.6</v>
      </c>
      <c r="K65" s="122">
        <f t="shared" si="1"/>
        <v>22689.600000000035</v>
      </c>
      <c r="L65" s="122">
        <f t="shared" si="2"/>
        <v>17017.200000000026</v>
      </c>
      <c r="M65" s="122">
        <f t="shared" si="3"/>
        <v>470809.19999999995</v>
      </c>
    </row>
    <row r="66" spans="2:13" ht="36">
      <c r="B66" s="118">
        <v>54</v>
      </c>
      <c r="C66" s="119" t="s">
        <v>110</v>
      </c>
      <c r="D66" s="129" t="s">
        <v>419</v>
      </c>
      <c r="E66" s="121" t="s">
        <v>420</v>
      </c>
      <c r="F66" s="122">
        <v>308968.5</v>
      </c>
      <c r="G66" s="122">
        <v>4300841.5199999996</v>
      </c>
      <c r="H66" s="123" t="s">
        <v>233</v>
      </c>
      <c r="I66" s="122">
        <v>4730926</v>
      </c>
      <c r="J66" s="122">
        <f t="shared" si="0"/>
        <v>4515883.5959999999</v>
      </c>
      <c r="K66" s="122">
        <f t="shared" si="1"/>
        <v>215042.07600000035</v>
      </c>
      <c r="L66" s="122">
        <f t="shared" si="2"/>
        <v>161281.55700000026</v>
      </c>
      <c r="M66" s="122">
        <f t="shared" si="3"/>
        <v>4462123.0769999996</v>
      </c>
    </row>
    <row r="67" spans="2:13" ht="29.25" customHeight="1">
      <c r="B67" s="118">
        <v>55</v>
      </c>
      <c r="C67" s="119" t="s">
        <v>112</v>
      </c>
      <c r="D67" s="129" t="s">
        <v>425</v>
      </c>
      <c r="E67" s="130" t="s">
        <v>426</v>
      </c>
      <c r="F67" s="122">
        <v>16181.31</v>
      </c>
      <c r="G67" s="122">
        <v>225243.83519999997</v>
      </c>
      <c r="H67" s="123" t="s">
        <v>233</v>
      </c>
      <c r="I67" s="122">
        <v>247769</v>
      </c>
      <c r="J67" s="122">
        <f t="shared" si="0"/>
        <v>236506.02695999999</v>
      </c>
      <c r="K67" s="122">
        <f t="shared" si="1"/>
        <v>11262.191760000016</v>
      </c>
      <c r="L67" s="122">
        <f t="shared" si="2"/>
        <v>8446.6438200000121</v>
      </c>
      <c r="M67" s="122">
        <f t="shared" si="3"/>
        <v>233690.47901999997</v>
      </c>
    </row>
    <row r="68" spans="2:13" ht="29.25" customHeight="1">
      <c r="B68" s="118">
        <v>56</v>
      </c>
      <c r="C68" s="119" t="s">
        <v>112</v>
      </c>
      <c r="D68" s="129" t="s">
        <v>427</v>
      </c>
      <c r="E68" s="130" t="s">
        <v>428</v>
      </c>
      <c r="F68" s="122">
        <v>29500</v>
      </c>
      <c r="G68" s="122">
        <v>410640</v>
      </c>
      <c r="H68" s="123" t="s">
        <v>233</v>
      </c>
      <c r="I68" s="122">
        <v>451704</v>
      </c>
      <c r="J68" s="122">
        <f t="shared" si="0"/>
        <v>431172</v>
      </c>
      <c r="K68" s="122">
        <f t="shared" si="1"/>
        <v>20532</v>
      </c>
      <c r="L68" s="122">
        <f t="shared" si="2"/>
        <v>15399</v>
      </c>
      <c r="M68" s="122">
        <f t="shared" si="3"/>
        <v>426039</v>
      </c>
    </row>
    <row r="69" spans="2:13" ht="29.25" customHeight="1">
      <c r="B69" s="118">
        <v>57</v>
      </c>
      <c r="C69" s="119" t="s">
        <v>112</v>
      </c>
      <c r="D69" s="129" t="s">
        <v>429</v>
      </c>
      <c r="E69" s="130" t="s">
        <v>202</v>
      </c>
      <c r="F69" s="122">
        <v>62937</v>
      </c>
      <c r="G69" s="122">
        <v>876083.03999999992</v>
      </c>
      <c r="H69" s="123" t="s">
        <v>233</v>
      </c>
      <c r="I69" s="122">
        <v>963692</v>
      </c>
      <c r="J69" s="122">
        <f t="shared" si="0"/>
        <v>919887.19199999992</v>
      </c>
      <c r="K69" s="122">
        <f t="shared" si="1"/>
        <v>43804.152000000002</v>
      </c>
      <c r="L69" s="122">
        <f t="shared" si="2"/>
        <v>32853.114000000001</v>
      </c>
      <c r="M69" s="122">
        <f t="shared" si="3"/>
        <v>908936.15399999986</v>
      </c>
    </row>
    <row r="70" spans="2:13" ht="29.25" customHeight="1">
      <c r="B70" s="118">
        <v>58</v>
      </c>
      <c r="C70" s="119" t="s">
        <v>112</v>
      </c>
      <c r="D70" s="129" t="s">
        <v>430</v>
      </c>
      <c r="E70" s="130" t="s">
        <v>153</v>
      </c>
      <c r="F70" s="122">
        <v>7787.02</v>
      </c>
      <c r="G70" s="122">
        <v>108395.3184</v>
      </c>
      <c r="H70" s="123" t="s">
        <v>233</v>
      </c>
      <c r="I70" s="122">
        <v>119235</v>
      </c>
      <c r="J70" s="122">
        <f t="shared" si="0"/>
        <v>113815.08432000001</v>
      </c>
      <c r="K70" s="122">
        <f t="shared" si="1"/>
        <v>5419.7659200000053</v>
      </c>
      <c r="L70" s="122">
        <f t="shared" si="2"/>
        <v>4064.824440000004</v>
      </c>
      <c r="M70" s="122">
        <f t="shared" si="3"/>
        <v>112460.14284000001</v>
      </c>
    </row>
    <row r="71" spans="2:13" ht="36">
      <c r="B71" s="118">
        <v>59</v>
      </c>
      <c r="C71" s="119" t="s">
        <v>112</v>
      </c>
      <c r="D71" s="129" t="s">
        <v>433</v>
      </c>
      <c r="E71" s="130" t="s">
        <v>434</v>
      </c>
      <c r="F71" s="122">
        <v>6683.04</v>
      </c>
      <c r="G71" s="122">
        <v>93027.916799999992</v>
      </c>
      <c r="H71" s="123" t="s">
        <v>233</v>
      </c>
      <c r="I71" s="122">
        <v>102331</v>
      </c>
      <c r="J71" s="122">
        <f t="shared" si="0"/>
        <v>97679.312639999989</v>
      </c>
      <c r="K71" s="122">
        <f t="shared" si="1"/>
        <v>4651.3958399999974</v>
      </c>
      <c r="L71" s="122">
        <f t="shared" si="2"/>
        <v>3488.5468799999981</v>
      </c>
      <c r="M71" s="122">
        <f t="shared" si="3"/>
        <v>96516.463679999986</v>
      </c>
    </row>
    <row r="72" spans="2:13" ht="24">
      <c r="B72" s="118">
        <v>60</v>
      </c>
      <c r="C72" s="119" t="s">
        <v>112</v>
      </c>
      <c r="D72" s="129" t="s">
        <v>437</v>
      </c>
      <c r="E72" s="130" t="s">
        <v>438</v>
      </c>
      <c r="F72" s="122">
        <v>1994.18</v>
      </c>
      <c r="G72" s="122">
        <v>27758.985599999996</v>
      </c>
      <c r="H72" s="123" t="s">
        <v>233</v>
      </c>
      <c r="I72" s="122">
        <v>30535</v>
      </c>
      <c r="J72" s="122">
        <f t="shared" si="0"/>
        <v>29146.934879999997</v>
      </c>
      <c r="K72" s="122">
        <f t="shared" si="1"/>
        <v>1387.9492800000007</v>
      </c>
      <c r="L72" s="122">
        <f t="shared" si="2"/>
        <v>1040.9619600000005</v>
      </c>
      <c r="M72" s="122">
        <f t="shared" si="3"/>
        <v>28799.947559999997</v>
      </c>
    </row>
    <row r="73" spans="2:13" ht="38.25">
      <c r="B73" s="118">
        <v>61</v>
      </c>
      <c r="C73" s="137" t="s">
        <v>112</v>
      </c>
      <c r="D73" s="138" t="s">
        <v>205</v>
      </c>
      <c r="E73" s="139" t="s">
        <v>206</v>
      </c>
      <c r="F73" s="140">
        <v>125000</v>
      </c>
      <c r="G73" s="140">
        <v>1739999.9999999998</v>
      </c>
      <c r="H73" s="141" t="s">
        <v>169</v>
      </c>
      <c r="I73" s="140">
        <v>2001000</v>
      </c>
      <c r="J73" s="140">
        <f t="shared" si="0"/>
        <v>1826999.9999999998</v>
      </c>
      <c r="K73" s="122">
        <f t="shared" si="1"/>
        <v>87000</v>
      </c>
      <c r="L73" s="122">
        <f t="shared" si="2"/>
        <v>65250</v>
      </c>
      <c r="M73" s="122">
        <f t="shared" si="3"/>
        <v>1805249.9999999998</v>
      </c>
    </row>
    <row r="74" spans="2:13" ht="36">
      <c r="B74" s="118">
        <v>62</v>
      </c>
      <c r="C74" s="119" t="s">
        <v>114</v>
      </c>
      <c r="D74" s="129" t="s">
        <v>451</v>
      </c>
      <c r="E74" s="130" t="s">
        <v>197</v>
      </c>
      <c r="F74" s="122">
        <v>15000</v>
      </c>
      <c r="G74" s="122">
        <v>180000</v>
      </c>
      <c r="H74" s="123" t="s">
        <v>233</v>
      </c>
      <c r="I74" s="122">
        <v>198000</v>
      </c>
      <c r="J74" s="122">
        <f t="shared" si="0"/>
        <v>189000</v>
      </c>
      <c r="K74" s="122">
        <f t="shared" si="1"/>
        <v>9000</v>
      </c>
      <c r="L74" s="122">
        <f t="shared" si="2"/>
        <v>6750</v>
      </c>
      <c r="M74" s="122">
        <f t="shared" si="3"/>
        <v>186750</v>
      </c>
    </row>
    <row r="75" spans="2:13" ht="24">
      <c r="B75" s="118">
        <v>63</v>
      </c>
      <c r="C75" s="119" t="s">
        <v>115</v>
      </c>
      <c r="D75" s="129" t="s">
        <v>452</v>
      </c>
      <c r="E75" s="130" t="s">
        <v>453</v>
      </c>
      <c r="F75" s="122">
        <v>4740.75</v>
      </c>
      <c r="G75" s="122">
        <v>65991.239999999991</v>
      </c>
      <c r="H75" s="123" t="s">
        <v>233</v>
      </c>
      <c r="I75" s="122">
        <v>72591</v>
      </c>
      <c r="J75" s="122">
        <f t="shared" si="0"/>
        <v>69290.801999999996</v>
      </c>
      <c r="K75" s="122">
        <f t="shared" si="1"/>
        <v>3299.5620000000054</v>
      </c>
      <c r="L75" s="122">
        <f t="shared" si="2"/>
        <v>2474.671500000004</v>
      </c>
      <c r="M75" s="122">
        <f t="shared" si="3"/>
        <v>68465.911499999987</v>
      </c>
    </row>
    <row r="76" spans="2:13" ht="24">
      <c r="B76" s="118">
        <v>64</v>
      </c>
      <c r="C76" s="119" t="s">
        <v>115</v>
      </c>
      <c r="D76" s="129" t="s">
        <v>454</v>
      </c>
      <c r="E76" s="130" t="s">
        <v>210</v>
      </c>
      <c r="F76" s="122">
        <v>3633</v>
      </c>
      <c r="G76" s="122">
        <v>50571.359999999993</v>
      </c>
      <c r="H76" s="123" t="s">
        <v>233</v>
      </c>
      <c r="I76" s="122">
        <v>55629</v>
      </c>
      <c r="J76" s="122">
        <f t="shared" si="0"/>
        <v>53099.927999999993</v>
      </c>
      <c r="K76" s="122">
        <f t="shared" si="1"/>
        <v>2528.5679999999993</v>
      </c>
      <c r="L76" s="122">
        <f t="shared" si="2"/>
        <v>1896.4259999999995</v>
      </c>
      <c r="M76" s="122">
        <f t="shared" si="3"/>
        <v>52467.785999999993</v>
      </c>
    </row>
    <row r="77" spans="2:13" ht="36">
      <c r="B77" s="118">
        <v>65</v>
      </c>
      <c r="C77" s="119" t="s">
        <v>115</v>
      </c>
      <c r="D77" s="129" t="s">
        <v>455</v>
      </c>
      <c r="E77" s="130" t="s">
        <v>456</v>
      </c>
      <c r="F77" s="122">
        <v>38654</v>
      </c>
      <c r="G77" s="122">
        <v>538063.67999999993</v>
      </c>
      <c r="H77" s="123" t="s">
        <v>233</v>
      </c>
      <c r="I77" s="122">
        <v>591871</v>
      </c>
      <c r="J77" s="122">
        <f t="shared" si="0"/>
        <v>564966.86399999994</v>
      </c>
      <c r="K77" s="122">
        <f t="shared" si="1"/>
        <v>26903.184000000008</v>
      </c>
      <c r="L77" s="122">
        <f t="shared" si="2"/>
        <v>20177.388000000006</v>
      </c>
      <c r="M77" s="122">
        <f t="shared" si="3"/>
        <v>558241.06799999997</v>
      </c>
    </row>
    <row r="78" spans="2:13" ht="36">
      <c r="B78" s="118">
        <v>66</v>
      </c>
      <c r="C78" s="119" t="s">
        <v>117</v>
      </c>
      <c r="D78" s="129" t="s">
        <v>460</v>
      </c>
      <c r="E78" s="130" t="s">
        <v>461</v>
      </c>
      <c r="F78" s="122">
        <v>44000</v>
      </c>
      <c r="G78" s="122">
        <v>612480</v>
      </c>
      <c r="H78" s="123" t="s">
        <v>233</v>
      </c>
      <c r="I78" s="122">
        <v>673728</v>
      </c>
      <c r="J78" s="122">
        <f t="shared" ref="J78:J90" si="4">+G78*1.05</f>
        <v>643104</v>
      </c>
      <c r="K78" s="122">
        <f t="shared" ref="K78:K90" si="5">J78-G78</f>
        <v>30624</v>
      </c>
      <c r="L78" s="122">
        <f t="shared" ref="L78:L90" si="6">K78/12*9</f>
        <v>22968</v>
      </c>
      <c r="M78" s="122">
        <f t="shared" ref="M78:M90" si="7">G78+L78</f>
        <v>635448</v>
      </c>
    </row>
    <row r="79" spans="2:13" ht="36">
      <c r="B79" s="118">
        <v>67</v>
      </c>
      <c r="C79" s="119" t="s">
        <v>117</v>
      </c>
      <c r="D79" s="129" t="s">
        <v>462</v>
      </c>
      <c r="E79" s="130" t="s">
        <v>440</v>
      </c>
      <c r="F79" s="122">
        <v>167000</v>
      </c>
      <c r="G79" s="122">
        <v>2324640</v>
      </c>
      <c r="H79" s="123" t="s">
        <v>233</v>
      </c>
      <c r="I79" s="122">
        <v>2557104</v>
      </c>
      <c r="J79" s="122">
        <f t="shared" si="4"/>
        <v>2440872</v>
      </c>
      <c r="K79" s="122">
        <f t="shared" si="5"/>
        <v>116232</v>
      </c>
      <c r="L79" s="122">
        <f t="shared" si="6"/>
        <v>87174</v>
      </c>
      <c r="M79" s="122">
        <f t="shared" si="7"/>
        <v>2411814</v>
      </c>
    </row>
    <row r="80" spans="2:13" ht="36">
      <c r="B80" s="118">
        <v>68</v>
      </c>
      <c r="C80" s="119" t="s">
        <v>117</v>
      </c>
      <c r="D80" s="129" t="s">
        <v>463</v>
      </c>
      <c r="E80" s="130" t="s">
        <v>464</v>
      </c>
      <c r="F80" s="122">
        <v>13800</v>
      </c>
      <c r="G80" s="122">
        <v>192096</v>
      </c>
      <c r="H80" s="123" t="s">
        <v>233</v>
      </c>
      <c r="I80" s="122">
        <v>211306</v>
      </c>
      <c r="J80" s="122">
        <f t="shared" si="4"/>
        <v>201700.80000000002</v>
      </c>
      <c r="K80" s="122">
        <f t="shared" si="5"/>
        <v>9604.8000000000175</v>
      </c>
      <c r="L80" s="122">
        <f t="shared" si="6"/>
        <v>7203.6000000000131</v>
      </c>
      <c r="M80" s="122">
        <f t="shared" si="7"/>
        <v>199299.6</v>
      </c>
    </row>
    <row r="81" spans="2:13" ht="36">
      <c r="B81" s="118">
        <v>69</v>
      </c>
      <c r="C81" s="119" t="s">
        <v>117</v>
      </c>
      <c r="D81" s="129" t="s">
        <v>465</v>
      </c>
      <c r="E81" s="130" t="s">
        <v>466</v>
      </c>
      <c r="F81" s="122">
        <v>15412.06</v>
      </c>
      <c r="G81" s="122">
        <v>214535.87519999998</v>
      </c>
      <c r="H81" s="123" t="s">
        <v>233</v>
      </c>
      <c r="I81" s="122">
        <v>235990</v>
      </c>
      <c r="J81" s="122">
        <f t="shared" si="4"/>
        <v>225262.66895999998</v>
      </c>
      <c r="K81" s="122">
        <f t="shared" si="5"/>
        <v>10726.79376</v>
      </c>
      <c r="L81" s="122">
        <f t="shared" si="6"/>
        <v>8045.0953200000004</v>
      </c>
      <c r="M81" s="122">
        <f t="shared" si="7"/>
        <v>222580.97051999997</v>
      </c>
    </row>
    <row r="82" spans="2:13" ht="24">
      <c r="B82" s="118">
        <v>70</v>
      </c>
      <c r="C82" s="119" t="s">
        <v>118</v>
      </c>
      <c r="D82" s="129" t="s">
        <v>467</v>
      </c>
      <c r="E82" s="130" t="s">
        <v>468</v>
      </c>
      <c r="F82" s="122">
        <v>14000</v>
      </c>
      <c r="G82" s="122">
        <v>194880</v>
      </c>
      <c r="H82" s="123" t="s">
        <v>233</v>
      </c>
      <c r="I82" s="122">
        <v>214368</v>
      </c>
      <c r="J82" s="122">
        <f t="shared" si="4"/>
        <v>204624</v>
      </c>
      <c r="K82" s="122">
        <f t="shared" si="5"/>
        <v>9744</v>
      </c>
      <c r="L82" s="122">
        <f t="shared" si="6"/>
        <v>7308</v>
      </c>
      <c r="M82" s="122">
        <f t="shared" si="7"/>
        <v>202188</v>
      </c>
    </row>
    <row r="83" spans="2:13" ht="36">
      <c r="B83" s="118">
        <v>71</v>
      </c>
      <c r="C83" s="119" t="s">
        <v>118</v>
      </c>
      <c r="D83" s="129" t="s">
        <v>469</v>
      </c>
      <c r="E83" s="130" t="s">
        <v>470</v>
      </c>
      <c r="F83" s="122">
        <v>20000</v>
      </c>
      <c r="G83" s="122">
        <v>278400</v>
      </c>
      <c r="H83" s="123" t="s">
        <v>233</v>
      </c>
      <c r="I83" s="122">
        <v>306240</v>
      </c>
      <c r="J83" s="122">
        <f t="shared" si="4"/>
        <v>292320</v>
      </c>
      <c r="K83" s="122">
        <f t="shared" si="5"/>
        <v>13920</v>
      </c>
      <c r="L83" s="122">
        <f t="shared" si="6"/>
        <v>10440</v>
      </c>
      <c r="M83" s="122">
        <f t="shared" si="7"/>
        <v>288840</v>
      </c>
    </row>
    <row r="84" spans="2:13" ht="36">
      <c r="B84" s="118">
        <v>72</v>
      </c>
      <c r="C84" s="119" t="s">
        <v>118</v>
      </c>
      <c r="D84" s="129" t="s">
        <v>471</v>
      </c>
      <c r="E84" s="130" t="s">
        <v>418</v>
      </c>
      <c r="F84" s="122">
        <v>25704.799999999999</v>
      </c>
      <c r="G84" s="122">
        <v>357810.81599999993</v>
      </c>
      <c r="H84" s="123" t="s">
        <v>233</v>
      </c>
      <c r="I84" s="122">
        <v>393592</v>
      </c>
      <c r="J84" s="122">
        <f t="shared" si="4"/>
        <v>375701.35679999995</v>
      </c>
      <c r="K84" s="122">
        <f t="shared" si="5"/>
        <v>17890.540800000017</v>
      </c>
      <c r="L84" s="122">
        <f t="shared" si="6"/>
        <v>13417.905600000013</v>
      </c>
      <c r="M84" s="122">
        <f t="shared" si="7"/>
        <v>371228.72159999993</v>
      </c>
    </row>
    <row r="85" spans="2:13" ht="24">
      <c r="B85" s="118">
        <v>73</v>
      </c>
      <c r="C85" s="119" t="s">
        <v>119</v>
      </c>
      <c r="D85" s="129" t="s">
        <v>472</v>
      </c>
      <c r="E85" s="130" t="s">
        <v>232</v>
      </c>
      <c r="F85" s="122">
        <v>20240</v>
      </c>
      <c r="G85" s="122">
        <v>281740.79999999999</v>
      </c>
      <c r="H85" s="123" t="s">
        <v>233</v>
      </c>
      <c r="I85" s="122">
        <v>309915</v>
      </c>
      <c r="J85" s="122">
        <f t="shared" si="4"/>
        <v>295827.84000000003</v>
      </c>
      <c r="K85" s="122">
        <f t="shared" si="5"/>
        <v>14087.040000000037</v>
      </c>
      <c r="L85" s="122">
        <f t="shared" si="6"/>
        <v>10565.280000000028</v>
      </c>
      <c r="M85" s="122">
        <f t="shared" si="7"/>
        <v>292306.08</v>
      </c>
    </row>
    <row r="86" spans="2:13" ht="24">
      <c r="B86" s="118">
        <v>74</v>
      </c>
      <c r="C86" s="119" t="s">
        <v>119</v>
      </c>
      <c r="D86" s="129" t="s">
        <v>473</v>
      </c>
      <c r="E86" s="130" t="s">
        <v>202</v>
      </c>
      <c r="F86" s="122">
        <v>12287.6</v>
      </c>
      <c r="G86" s="122">
        <v>171043.39199999999</v>
      </c>
      <c r="H86" s="123" t="s">
        <v>233</v>
      </c>
      <c r="I86" s="122">
        <v>188148</v>
      </c>
      <c r="J86" s="122">
        <f t="shared" si="4"/>
        <v>179595.56159999999</v>
      </c>
      <c r="K86" s="122">
        <f t="shared" si="5"/>
        <v>8552.1695999999938</v>
      </c>
      <c r="L86" s="122">
        <f t="shared" si="6"/>
        <v>6414.1271999999954</v>
      </c>
      <c r="M86" s="122">
        <f t="shared" si="7"/>
        <v>177457.51919999998</v>
      </c>
    </row>
    <row r="87" spans="2:13" ht="36">
      <c r="B87" s="118">
        <v>75</v>
      </c>
      <c r="C87" s="119" t="s">
        <v>119</v>
      </c>
      <c r="D87" s="129" t="s">
        <v>476</v>
      </c>
      <c r="E87" s="130" t="s">
        <v>477</v>
      </c>
      <c r="F87" s="122">
        <v>35000</v>
      </c>
      <c r="G87" s="122">
        <v>487199.99999999994</v>
      </c>
      <c r="H87" s="123" t="s">
        <v>233</v>
      </c>
      <c r="I87" s="122">
        <v>535920</v>
      </c>
      <c r="J87" s="122">
        <f t="shared" si="4"/>
        <v>511559.99999999994</v>
      </c>
      <c r="K87" s="122">
        <f t="shared" si="5"/>
        <v>24360</v>
      </c>
      <c r="L87" s="122">
        <f t="shared" si="6"/>
        <v>18270</v>
      </c>
      <c r="M87" s="122">
        <f t="shared" si="7"/>
        <v>505469.99999999994</v>
      </c>
    </row>
    <row r="88" spans="2:13" ht="24">
      <c r="B88" s="118">
        <v>76</v>
      </c>
      <c r="C88" s="119" t="s">
        <v>119</v>
      </c>
      <c r="D88" s="120" t="s">
        <v>478</v>
      </c>
      <c r="E88" s="130" t="s">
        <v>197</v>
      </c>
      <c r="F88" s="122">
        <v>13500</v>
      </c>
      <c r="G88" s="122">
        <v>162000</v>
      </c>
      <c r="H88" s="123" t="s">
        <v>233</v>
      </c>
      <c r="I88" s="122">
        <v>178200</v>
      </c>
      <c r="J88" s="122">
        <f t="shared" si="4"/>
        <v>170100</v>
      </c>
      <c r="K88" s="122">
        <f t="shared" si="5"/>
        <v>8100</v>
      </c>
      <c r="L88" s="122">
        <f t="shared" si="6"/>
        <v>6075</v>
      </c>
      <c r="M88" s="122">
        <f t="shared" si="7"/>
        <v>168075</v>
      </c>
    </row>
    <row r="89" spans="2:13" ht="24">
      <c r="B89" s="118">
        <v>77</v>
      </c>
      <c r="C89" s="119" t="s">
        <v>122</v>
      </c>
      <c r="D89" s="120" t="s">
        <v>479</v>
      </c>
      <c r="E89" s="121" t="s">
        <v>480</v>
      </c>
      <c r="F89" s="122">
        <v>161943.26</v>
      </c>
      <c r="G89" s="122">
        <v>2254250.1792000001</v>
      </c>
      <c r="H89" s="123" t="s">
        <v>233</v>
      </c>
      <c r="I89" s="122">
        <v>2479676</v>
      </c>
      <c r="J89" s="122">
        <f t="shared" si="4"/>
        <v>2366962.6881600004</v>
      </c>
      <c r="K89" s="122">
        <f t="shared" si="5"/>
        <v>112712.50896000024</v>
      </c>
      <c r="L89" s="122">
        <f t="shared" si="6"/>
        <v>84534.381720000179</v>
      </c>
      <c r="M89" s="122">
        <f t="shared" si="7"/>
        <v>2338784.5609200001</v>
      </c>
    </row>
    <row r="90" spans="2:13" ht="48">
      <c r="B90" s="118">
        <v>78</v>
      </c>
      <c r="C90" s="119" t="s">
        <v>123</v>
      </c>
      <c r="D90" s="129" t="s">
        <v>481</v>
      </c>
      <c r="E90" s="130" t="s">
        <v>482</v>
      </c>
      <c r="F90" s="122">
        <v>1207024.48</v>
      </c>
      <c r="G90" s="122">
        <v>16801780.761599999</v>
      </c>
      <c r="H90" s="123" t="s">
        <v>233</v>
      </c>
      <c r="I90" s="122">
        <v>18481959</v>
      </c>
      <c r="J90" s="122">
        <f t="shared" si="4"/>
        <v>17641869.799679998</v>
      </c>
      <c r="K90" s="122">
        <f t="shared" si="5"/>
        <v>840089.03807999939</v>
      </c>
      <c r="L90" s="122">
        <f t="shared" si="6"/>
        <v>630066.77855999954</v>
      </c>
      <c r="M90" s="122">
        <f t="shared" si="7"/>
        <v>17431847.54016</v>
      </c>
    </row>
    <row r="91" spans="2:13">
      <c r="E91" s="86" t="s">
        <v>68</v>
      </c>
      <c r="F91" s="82">
        <f>SUM(F13:F90)</f>
        <v>14930542.088000001</v>
      </c>
      <c r="G91" s="82">
        <f>SUM(G13:G90)</f>
        <v>202251623.57120004</v>
      </c>
      <c r="H91" s="83"/>
      <c r="I91" s="82">
        <f>SUM(I13:I90)</f>
        <v>222563805.31999999</v>
      </c>
      <c r="J91" s="82">
        <f>SUM(J13:J90)</f>
        <v>212364204.74975994</v>
      </c>
      <c r="K91" s="82">
        <f>SUM(K13:K90)</f>
        <v>10112581.178560004</v>
      </c>
      <c r="L91" s="82">
        <f>SUM(L13:L90)</f>
        <v>7584435.8839200046</v>
      </c>
      <c r="M91" s="82">
        <f>SUM(M13:M90)</f>
        <v>209836059.45512</v>
      </c>
    </row>
    <row r="92" spans="2:13">
      <c r="E92" s="218"/>
      <c r="F92" s="161"/>
      <c r="G92" s="161"/>
      <c r="H92" s="219"/>
      <c r="I92" s="161"/>
      <c r="J92" s="161"/>
      <c r="K92" s="161"/>
      <c r="L92" s="161"/>
      <c r="M92" s="161"/>
    </row>
    <row r="93" spans="2:13">
      <c r="J93" s="220" t="s">
        <v>564</v>
      </c>
      <c r="K93" s="220" t="s">
        <v>565</v>
      </c>
      <c r="L93" s="220" t="s">
        <v>565</v>
      </c>
      <c r="M93" s="220" t="s">
        <v>565</v>
      </c>
    </row>
    <row r="94" spans="2:13">
      <c r="H94" s="223" t="s">
        <v>560</v>
      </c>
      <c r="I94" s="223"/>
      <c r="J94" s="90">
        <f>+I91-G91</f>
        <v>20312181.74879995</v>
      </c>
    </row>
    <row r="95" spans="2:13">
      <c r="H95" s="223" t="s">
        <v>561</v>
      </c>
      <c r="I95" s="223"/>
      <c r="J95" s="90">
        <f>+J91-G91</f>
        <v>10112581.178559899</v>
      </c>
      <c r="K95" s="217">
        <f>+G91-K91</f>
        <v>192139042.39264005</v>
      </c>
      <c r="L95" s="217">
        <f>+H91-L91</f>
        <v>-7584435.8839200046</v>
      </c>
      <c r="M95" s="217">
        <f>+I91-M91</f>
        <v>12727745.864879996</v>
      </c>
    </row>
    <row r="97" spans="8:10">
      <c r="H97" s="223" t="s">
        <v>559</v>
      </c>
      <c r="I97" s="223"/>
      <c r="J97" s="90">
        <f>+I91-J91</f>
        <v>10199600.570240051</v>
      </c>
    </row>
  </sheetData>
  <autoFilter ref="B12:I91" xr:uid="{00000000-0009-0000-0000-000009000000}"/>
  <mergeCells count="10">
    <mergeCell ref="B10:I10"/>
    <mergeCell ref="H97:I97"/>
    <mergeCell ref="B3:I3"/>
    <mergeCell ref="B4:I4"/>
    <mergeCell ref="B5:I5"/>
    <mergeCell ref="B6:I6"/>
    <mergeCell ref="B7:I7"/>
    <mergeCell ref="B9:I9"/>
    <mergeCell ref="H94:I94"/>
    <mergeCell ref="H95:I95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13</vt:i4>
      </vt:variant>
    </vt:vector>
  </HeadingPairs>
  <TitlesOfParts>
    <vt:vector size="25" baseType="lpstr">
      <vt:lpstr>Anteproyecto Ingresos 2027</vt:lpstr>
      <vt:lpstr>Nuevos_Incluidos</vt:lpstr>
      <vt:lpstr>Sustituciones_Incluidos</vt:lpstr>
      <vt:lpstr>Ren con Incremento</vt:lpstr>
      <vt:lpstr>Nuevos_No_Considerados</vt:lpstr>
      <vt:lpstr>Sustituciones_No_Considerados</vt:lpstr>
      <vt:lpstr>Renvcon Increm_No_Consideradas</vt:lpstr>
      <vt:lpstr>Calendario_2027</vt:lpstr>
      <vt:lpstr>Antepy Ingresos 2027 OOAD</vt:lpstr>
      <vt:lpstr>Renvcon Increm_No_Considera ama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  <vt:lpstr>Nuevos_Incluidos!Área_de_impresión</vt:lpstr>
      <vt:lpstr>Nuevos_No_Considerados!Área_de_impresión</vt:lpstr>
      <vt:lpstr>'Ren con Incremento'!Área_de_impresión</vt:lpstr>
      <vt:lpstr>'Renvcon Increm_No_Considera ama'!Área_de_impresión</vt:lpstr>
      <vt:lpstr>'Renvcon Increm_No_Consideradas'!Área_de_impresión</vt:lpstr>
      <vt:lpstr>Sustituciones_Incluidos!Área_de_impresión</vt:lpstr>
      <vt:lpstr>Sustituciones_No_Considerados!Área_de_impresión</vt:lpstr>
      <vt:lpstr>'Renvcon Increm_No_Considera ama'!Títulos_a_imprimir</vt:lpstr>
      <vt:lpstr>'Renvcon Increm_No_Consideradas'!Títulos_a_imprimir</vt:lpstr>
      <vt:lpstr>Sustituciones_No_Considerados!Títulos_a_imprimir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2026-09-21T19:51:12Z</cp:lastPrinted>
  <dcterms:created xsi:type="dcterms:W3CDTF">2011-06-01T22:46:28Z</dcterms:created>
  <dcterms:modified xsi:type="dcterms:W3CDTF">2026-09-30T01:57:49Z</dcterms:modified>
</cp:coreProperties>
</file>