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Comercializacion\Trabajos Especiales\Arrendamiento\"/>
    </mc:Choice>
  </mc:AlternateContent>
  <xr:revisionPtr revIDLastSave="0" documentId="13_ncr:1_{407E6F02-FEED-4A45-991D-755CF26E44DA}" xr6:coauthVersionLast="47" xr6:coauthVersionMax="47" xr10:uidLastSave="{00000000-0000-0000-0000-000000000000}"/>
  <bookViews>
    <workbookView xWindow="-120" yWindow="-120" windowWidth="29040" windowHeight="15720" firstSheet="1" activeTab="8" xr2:uid="{00000000-000D-0000-FFFF-FFFF00000000}"/>
  </bookViews>
  <sheets>
    <sheet name="CANCELACION" sheetId="7" r:id="rId1"/>
    <sheet name="Anteproyecto 2027" sheetId="2" r:id="rId2"/>
    <sheet name="Anteproyecto 2027 (2)" sheetId="9" r:id="rId3"/>
    <sheet name="Resumen" sheetId="11" r:id="rId4"/>
    <sheet name="Nuevos_No_Considerados" sheetId="12" r:id="rId5"/>
    <sheet name="Sustituciones_No_Considerados" sheetId="13" r:id="rId6"/>
    <sheet name="Renovcon Increm_No_Consideradas" sheetId="14" r:id="rId7"/>
    <sheet name="Nuevos_Incluidos" sheetId="15" r:id="rId8"/>
    <sheet name="Sustituciones_Incluidos" sheetId="16" r:id="rId9"/>
    <sheet name="Figuras" sheetId="4" r:id="rId10"/>
    <sheet name="Hoja1" sheetId="8" r:id="rId11"/>
    <sheet name="Hoja3" sheetId="10" r:id="rId12"/>
    <sheet name="Nuevos" sheetId="5" r:id="rId13"/>
  </sheets>
  <externalReferences>
    <externalReference r:id="rId14"/>
    <externalReference r:id="rId15"/>
    <externalReference r:id="rId16"/>
    <externalReference r:id="rId17"/>
    <externalReference r:id="rId18"/>
  </externalReferences>
  <definedNames>
    <definedName name="_xlnm._FilterDatabase" localSheetId="1" hidden="1">'Anteproyecto 2027'!$A$11:$Z$275</definedName>
    <definedName name="_xlnm._FilterDatabase" localSheetId="2" hidden="1">'Anteproyecto 2027 (2)'!$A$11:$AA$304</definedName>
    <definedName name="_xlnm._FilterDatabase" localSheetId="9" hidden="1">Figuras!$A$2:$M$3</definedName>
    <definedName name="_xlnm._FilterDatabase" localSheetId="12" hidden="1">Nuevos!$B$6:$G$7</definedName>
    <definedName name="ANUAL" localSheetId="1">#REF!</definedName>
    <definedName name="ANUAL" localSheetId="2">#REF!</definedName>
    <definedName name="ANUAL">#REF!</definedName>
    <definedName name="_xlnm.Print_Area" localSheetId="1">'Anteproyecto 2027'!$B$1:$K$274</definedName>
    <definedName name="_xlnm.Print_Area" localSheetId="2">'Anteproyecto 2027 (2)'!$B$1:$K$272</definedName>
    <definedName name="_xlnm.Print_Area" localSheetId="12">Nuevos!$A$1:$H$53</definedName>
    <definedName name="_xlnm.Print_Area" localSheetId="3">Resumen!$I$1:$Y$43</definedName>
    <definedName name="B_2010_original_sg_a">[1]ORIGINAL_SG!$A$10:$E$104</definedName>
    <definedName name="BASE" localSheetId="1">#REF!</definedName>
    <definedName name="BASE" localSheetId="2">#REF!</definedName>
    <definedName name="BASE">#REF!</definedName>
    <definedName name="_xlnm.Database" localSheetId="1">#REF!</definedName>
    <definedName name="_xlnm.Database" localSheetId="2">#REF!</definedName>
    <definedName name="_xlnm.Database">#REF!</definedName>
    <definedName name="BUOAP">'[2]UO AP'!$A$1:$D$64</definedName>
    <definedName name="CONSTANTES" localSheetId="1">#REF!</definedName>
    <definedName name="CONSTANTES" localSheetId="2">#REF!</definedName>
    <definedName name="CONSTANTES">#REF!</definedName>
    <definedName name="CORRIENTES" localSheetId="1">#REF!</definedName>
    <definedName name="CORRIENTES" localSheetId="2">#REF!</definedName>
    <definedName name="CORRIENTES">#REF!</definedName>
    <definedName name="Daños_CH_2011" localSheetId="9">'[3]Ptto Pòlizas CH y Mandos'!$O$45</definedName>
    <definedName name="Daños_CH_2011">'[4]Ptto Pòlizas CH y Mandos'!$O$45</definedName>
    <definedName name="hidden1">[5]hidden1!$A$1:$A$26</definedName>
    <definedName name="hidden2">[5]hidden2!$A$1:$A$41</definedName>
    <definedName name="hidden4">[5]hidden4!$A$1:$A$2</definedName>
    <definedName name="hidden6">[5]hidden6!$A$1:$A$3</definedName>
    <definedName name="Inflaciòn_2011" localSheetId="9">'[3]Estimación Ptto 2011'!$C$83</definedName>
    <definedName name="Inflaciòn_2011">'[4]Estimación Ptto 2011'!$C$83</definedName>
    <definedName name="inicial" localSheetId="1">#REF!</definedName>
    <definedName name="inicial" localSheetId="2">#REF!</definedName>
    <definedName name="inicial">#REF!</definedName>
    <definedName name="Monto_Severidad_EE" localSheetId="9">'[3]Severidad EE'!$I$8</definedName>
    <definedName name="Monto_Severidad_EE">'[4]Severidad EE'!$I$8</definedName>
    <definedName name="Monto_Severidad_II" localSheetId="9">'[3]Severidad II'!$I$11</definedName>
    <definedName name="Monto_Severidad_II">'[4]Severidad II'!$I$11</definedName>
    <definedName name="Monto_Severidad_RC" localSheetId="9">'[3]Severidad RC'!$I$8</definedName>
    <definedName name="Monto_Severidad_RC">'[4]Severidad RC'!$I$8</definedName>
    <definedName name="RESUMEN" localSheetId="1">#REF!</definedName>
    <definedName name="RESUMEN" localSheetId="2">#REF!</definedName>
    <definedName name="RESUMEN">#REF!</definedName>
    <definedName name="Tasa_IVA_2010" localSheetId="9">[3]Patrimonial!$B$114</definedName>
    <definedName name="Tasa_IVA_2010">[4]Patrimonial!$B$114</definedName>
    <definedName name="TC_2009" localSheetId="9">'[3]Estimación Ptto 2011'!$C$85</definedName>
    <definedName name="TC_2009">'[4]Estimación Ptto 2011'!$C$85</definedName>
    <definedName name="TC_2011" localSheetId="9">'[3]Estimación Ptto 2011'!$C$84</definedName>
    <definedName name="TC_2011">'[4]Estimación Ptto 2011'!$C$84</definedName>
    <definedName name="_xlnm.Print_Titles" localSheetId="1">'Anteproyecto 2027'!$1:$11</definedName>
    <definedName name="_xlnm.Print_Titles" localSheetId="2">'Anteproyecto 2027 (2)'!$1:$11</definedName>
    <definedName name="Vida_CH_2011" localSheetId="9">'[3]Ptto Pòlizas CH y Mandos'!$E$45</definedName>
    <definedName name="Vida_CH_2011">'[4]Ptto Pòlizas CH y Mandos'!$E$45</definedName>
    <definedName name="Vida_Funcionarios_2011" localSheetId="9">'[3]Ptto Pòlizas CH y Mandos'!$AG$47</definedName>
    <definedName name="Vida_Funcionarios_2011">'[4]Ptto Pòlizas CH y Mandos'!$AG$47</definedName>
  </definedNames>
  <calcPr calcId="191029"/>
  <pivotCaches>
    <pivotCache cacheId="0" r:id="rId19"/>
    <pivotCache cacheId="1" r:id="rId2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16" l="1"/>
  <c r="I24" i="16"/>
  <c r="F24" i="16"/>
  <c r="I22" i="15"/>
  <c r="G22" i="15"/>
  <c r="F22" i="15"/>
  <c r="I170" i="14"/>
  <c r="G170" i="14"/>
  <c r="F170" i="14"/>
  <c r="I49" i="13"/>
  <c r="G49" i="13"/>
  <c r="F49" i="13"/>
  <c r="I36" i="12"/>
  <c r="G36" i="12"/>
  <c r="F36" i="12"/>
  <c r="AA40" i="11" l="1"/>
  <c r="Z40" i="11"/>
  <c r="AA38" i="11"/>
  <c r="Z38" i="11"/>
  <c r="AA35" i="11"/>
  <c r="Z35" i="11"/>
  <c r="AA30" i="11"/>
  <c r="Z30" i="11"/>
  <c r="AA27" i="11"/>
  <c r="Z27" i="11"/>
  <c r="AA26" i="11"/>
  <c r="Z26" i="11"/>
  <c r="AA23" i="11"/>
  <c r="Z23" i="11"/>
  <c r="AA20" i="11"/>
  <c r="Z20" i="11"/>
  <c r="AA19" i="11"/>
  <c r="Z19" i="11"/>
  <c r="AA15" i="11"/>
  <c r="Z15" i="11"/>
  <c r="AA13" i="11"/>
  <c r="Z13" i="11"/>
  <c r="AA9" i="11"/>
  <c r="Z9" i="11"/>
  <c r="AA41" i="11"/>
  <c r="Z41" i="11"/>
  <c r="K40" i="11"/>
  <c r="J40" i="11"/>
  <c r="K39" i="11"/>
  <c r="J39" i="11"/>
  <c r="K38" i="11"/>
  <c r="J38" i="11"/>
  <c r="K37" i="11"/>
  <c r="J37" i="11"/>
  <c r="T37" i="11" s="1"/>
  <c r="K36" i="11"/>
  <c r="J36" i="11"/>
  <c r="K35" i="11"/>
  <c r="J35" i="11"/>
  <c r="K34" i="11"/>
  <c r="J34" i="11"/>
  <c r="K33" i="11"/>
  <c r="J33" i="11"/>
  <c r="T33" i="11" s="1"/>
  <c r="K32" i="11"/>
  <c r="J32" i="11"/>
  <c r="K31" i="11"/>
  <c r="J31" i="11"/>
  <c r="K30" i="11"/>
  <c r="J30" i="11"/>
  <c r="K29" i="11"/>
  <c r="J29" i="11"/>
  <c r="T29" i="11" s="1"/>
  <c r="K28" i="11"/>
  <c r="J28" i="11"/>
  <c r="K27" i="11"/>
  <c r="J27" i="11"/>
  <c r="K26" i="11"/>
  <c r="J26" i="11"/>
  <c r="K25" i="11"/>
  <c r="J25" i="11"/>
  <c r="T25" i="11" s="1"/>
  <c r="K24" i="11"/>
  <c r="J24" i="11"/>
  <c r="K23" i="11"/>
  <c r="J23" i="11"/>
  <c r="K22" i="11"/>
  <c r="J22" i="11"/>
  <c r="K21" i="11"/>
  <c r="J21" i="11"/>
  <c r="T21" i="11" s="1"/>
  <c r="K20" i="11"/>
  <c r="J20" i="11"/>
  <c r="K19" i="11"/>
  <c r="J19" i="11"/>
  <c r="K18" i="11"/>
  <c r="J18" i="11"/>
  <c r="K17" i="11"/>
  <c r="J17" i="11"/>
  <c r="T17" i="11" s="1"/>
  <c r="K16" i="11"/>
  <c r="J16" i="11"/>
  <c r="K15" i="11"/>
  <c r="J15" i="11"/>
  <c r="K14" i="11"/>
  <c r="J14" i="11"/>
  <c r="K13" i="11"/>
  <c r="J13" i="11"/>
  <c r="T13" i="11" s="1"/>
  <c r="K12" i="11"/>
  <c r="J12" i="11"/>
  <c r="K11" i="11"/>
  <c r="J11" i="11"/>
  <c r="K10" i="11"/>
  <c r="J10" i="11"/>
  <c r="K9" i="11"/>
  <c r="J9" i="11"/>
  <c r="T9" i="11" s="1"/>
  <c r="K8" i="11"/>
  <c r="J8" i="11"/>
  <c r="K7" i="11"/>
  <c r="J7" i="11"/>
  <c r="K6" i="11"/>
  <c r="J6" i="11"/>
  <c r="T6" i="11" s="1"/>
  <c r="K5" i="11"/>
  <c r="U5" i="11" s="1"/>
  <c r="J5" i="11"/>
  <c r="U40" i="11"/>
  <c r="U39" i="11"/>
  <c r="U38" i="11"/>
  <c r="U37" i="11"/>
  <c r="U36" i="11"/>
  <c r="U35" i="11"/>
  <c r="U34" i="11"/>
  <c r="U33" i="11"/>
  <c r="U32" i="11"/>
  <c r="U31" i="11"/>
  <c r="U30" i="11"/>
  <c r="U29" i="11"/>
  <c r="U28" i="11"/>
  <c r="U27" i="11"/>
  <c r="U26" i="11"/>
  <c r="U25" i="11"/>
  <c r="U24" i="11"/>
  <c r="U23" i="11"/>
  <c r="U22" i="11"/>
  <c r="U21" i="11"/>
  <c r="U20" i="11"/>
  <c r="U19" i="11"/>
  <c r="U18" i="11"/>
  <c r="U17" i="11"/>
  <c r="U16" i="11"/>
  <c r="U15" i="11"/>
  <c r="U14" i="11"/>
  <c r="U13" i="11"/>
  <c r="U12" i="11"/>
  <c r="U11" i="11"/>
  <c r="U10" i="11"/>
  <c r="U9" i="11"/>
  <c r="U8" i="11"/>
  <c r="U7" i="11"/>
  <c r="U6" i="11"/>
  <c r="T7" i="11"/>
  <c r="T8" i="11"/>
  <c r="T10" i="11"/>
  <c r="T11" i="11"/>
  <c r="T12" i="11"/>
  <c r="T14" i="11"/>
  <c r="T15" i="11"/>
  <c r="T16" i="11"/>
  <c r="T18" i="11"/>
  <c r="T19" i="11"/>
  <c r="T20" i="11"/>
  <c r="T22" i="11"/>
  <c r="T23" i="11"/>
  <c r="T24" i="11"/>
  <c r="T26" i="11"/>
  <c r="T27" i="11"/>
  <c r="T28" i="11"/>
  <c r="T30" i="11"/>
  <c r="T31" i="11"/>
  <c r="T32" i="11"/>
  <c r="T34" i="11"/>
  <c r="T35" i="11"/>
  <c r="T36" i="11"/>
  <c r="T38" i="11"/>
  <c r="T39" i="11"/>
  <c r="T40" i="11"/>
  <c r="T5" i="11"/>
  <c r="Y37" i="11"/>
  <c r="X37" i="11"/>
  <c r="Y36" i="11"/>
  <c r="X36" i="11"/>
  <c r="Y35" i="11"/>
  <c r="X35" i="11"/>
  <c r="Y32" i="11"/>
  <c r="X32" i="11"/>
  <c r="Y31" i="11"/>
  <c r="X31" i="11"/>
  <c r="Y28" i="11"/>
  <c r="X28" i="11"/>
  <c r="Y27" i="11"/>
  <c r="X27" i="11"/>
  <c r="Y26" i="11"/>
  <c r="X26" i="11"/>
  <c r="Y19" i="11"/>
  <c r="X19" i="11"/>
  <c r="Y18" i="11"/>
  <c r="X18" i="11"/>
  <c r="Y17" i="11"/>
  <c r="X17" i="11"/>
  <c r="Y10" i="11"/>
  <c r="X10" i="11"/>
  <c r="Y9" i="11"/>
  <c r="X9" i="11"/>
  <c r="Y5" i="11"/>
  <c r="X5" i="11"/>
  <c r="S35" i="11"/>
  <c r="R35" i="11"/>
  <c r="S31" i="11"/>
  <c r="R31" i="11"/>
  <c r="S19" i="11"/>
  <c r="R19" i="11"/>
  <c r="S9" i="11"/>
  <c r="R9" i="11"/>
  <c r="Q40" i="11"/>
  <c r="Q39" i="11"/>
  <c r="Q38" i="11"/>
  <c r="Q25" i="11"/>
  <c r="Q23" i="11"/>
  <c r="Q18" i="11"/>
  <c r="Q16" i="11"/>
  <c r="Q10" i="11"/>
  <c r="Q9" i="11"/>
  <c r="P40" i="11"/>
  <c r="P39" i="11"/>
  <c r="P38" i="11"/>
  <c r="P25" i="11"/>
  <c r="P23" i="11"/>
  <c r="P18" i="11"/>
  <c r="P16" i="11"/>
  <c r="P10" i="11"/>
  <c r="P9" i="11"/>
  <c r="N5" i="11"/>
  <c r="O36" i="11"/>
  <c r="N36" i="11"/>
  <c r="O35" i="11"/>
  <c r="N35" i="11"/>
  <c r="O31" i="11"/>
  <c r="N31" i="11"/>
  <c r="O29" i="11"/>
  <c r="N29" i="11"/>
  <c r="O27" i="11"/>
  <c r="N27" i="11"/>
  <c r="O26" i="11"/>
  <c r="N26" i="11"/>
  <c r="O22" i="11"/>
  <c r="N22" i="11"/>
  <c r="O15" i="11"/>
  <c r="N15" i="11"/>
  <c r="O12" i="11"/>
  <c r="N12" i="11"/>
  <c r="O5" i="11"/>
  <c r="W40" i="11"/>
  <c r="W38" i="11"/>
  <c r="W37" i="11"/>
  <c r="W35" i="11"/>
  <c r="W34" i="11"/>
  <c r="W33" i="11"/>
  <c r="W32" i="11"/>
  <c r="W31" i="11"/>
  <c r="W30" i="11"/>
  <c r="W29" i="11"/>
  <c r="W27" i="11"/>
  <c r="W26" i="11"/>
  <c r="W25" i="11"/>
  <c r="W24" i="11"/>
  <c r="W23" i="11"/>
  <c r="W22" i="11"/>
  <c r="W21" i="11"/>
  <c r="W20" i="11"/>
  <c r="W19" i="11"/>
  <c r="W17" i="11"/>
  <c r="W16" i="11"/>
  <c r="W15" i="11"/>
  <c r="W14" i="11"/>
  <c r="W13" i="11"/>
  <c r="W12" i="11"/>
  <c r="W11" i="11"/>
  <c r="W10" i="11"/>
  <c r="W9" i="11"/>
  <c r="W5" i="11"/>
  <c r="V40" i="11"/>
  <c r="V38" i="11"/>
  <c r="V37" i="11"/>
  <c r="V35" i="11"/>
  <c r="V34" i="11"/>
  <c r="V33" i="11"/>
  <c r="V32" i="11"/>
  <c r="V31" i="11"/>
  <c r="V30" i="11"/>
  <c r="V29" i="11"/>
  <c r="V27" i="11"/>
  <c r="V26" i="11"/>
  <c r="V25" i="11"/>
  <c r="V24" i="11"/>
  <c r="V23" i="11"/>
  <c r="V22" i="11"/>
  <c r="V21" i="11"/>
  <c r="V20" i="11"/>
  <c r="V19" i="11"/>
  <c r="V17" i="11"/>
  <c r="V16" i="11"/>
  <c r="V15" i="11"/>
  <c r="V14" i="11"/>
  <c r="V13" i="11"/>
  <c r="V12" i="11"/>
  <c r="V11" i="11"/>
  <c r="V10" i="11"/>
  <c r="V9" i="11"/>
  <c r="V5" i="11"/>
  <c r="M40" i="11"/>
  <c r="M38" i="11"/>
  <c r="M37" i="11"/>
  <c r="M35" i="11"/>
  <c r="M33" i="11"/>
  <c r="M32" i="11"/>
  <c r="M31" i="11"/>
  <c r="M30" i="11"/>
  <c r="M28" i="11"/>
  <c r="M27" i="11"/>
  <c r="M26" i="11"/>
  <c r="M25" i="11"/>
  <c r="M23" i="11"/>
  <c r="M20" i="11"/>
  <c r="M19" i="11"/>
  <c r="M18" i="11"/>
  <c r="M13" i="11"/>
  <c r="M8" i="11"/>
  <c r="M7" i="11"/>
  <c r="M6" i="11"/>
  <c r="M5" i="11"/>
  <c r="L6" i="11"/>
  <c r="L7" i="11"/>
  <c r="L8" i="11"/>
  <c r="L13" i="11"/>
  <c r="L18" i="11"/>
  <c r="L19" i="11"/>
  <c r="L20" i="11"/>
  <c r="L23" i="11"/>
  <c r="L25" i="11"/>
  <c r="L26" i="11"/>
  <c r="L27" i="11"/>
  <c r="L28" i="11"/>
  <c r="L30" i="11"/>
  <c r="L31" i="11"/>
  <c r="L32" i="11"/>
  <c r="L33" i="11"/>
  <c r="L35" i="11"/>
  <c r="L37" i="11"/>
  <c r="L38" i="11"/>
  <c r="L40" i="11"/>
  <c r="L5" i="11"/>
  <c r="Y67" i="9"/>
  <c r="Y65" i="9"/>
  <c r="Y64" i="9"/>
  <c r="Y63" i="9"/>
  <c r="M273" i="9"/>
  <c r="P273" i="9"/>
  <c r="S273" i="9"/>
  <c r="U273" i="9"/>
  <c r="W272" i="9"/>
  <c r="V272" i="9"/>
  <c r="U272" i="9"/>
  <c r="S272" i="9"/>
  <c r="R272" i="9"/>
  <c r="Q272" i="9"/>
  <c r="P272" i="9"/>
  <c r="O272" i="9"/>
  <c r="N272" i="9"/>
  <c r="M272" i="9"/>
  <c r="G272" i="9"/>
  <c r="I272" i="9" s="1"/>
  <c r="T272" i="9" s="1"/>
  <c r="W271" i="9"/>
  <c r="V271" i="9"/>
  <c r="U271" i="9"/>
  <c r="T271" i="9"/>
  <c r="S271" i="9"/>
  <c r="P271" i="9"/>
  <c r="O271" i="9"/>
  <c r="N271" i="9"/>
  <c r="M271" i="9"/>
  <c r="G271" i="9"/>
  <c r="R271" i="9" s="1"/>
  <c r="W270" i="9"/>
  <c r="V270" i="9"/>
  <c r="U270" i="9"/>
  <c r="S270" i="9"/>
  <c r="R270" i="9"/>
  <c r="Q270" i="9"/>
  <c r="P270" i="9"/>
  <c r="O270" i="9"/>
  <c r="N270" i="9"/>
  <c r="M270" i="9"/>
  <c r="G270" i="9"/>
  <c r="I270" i="9" s="1"/>
  <c r="T270" i="9" s="1"/>
  <c r="W269" i="9"/>
  <c r="V269" i="9"/>
  <c r="U269" i="9"/>
  <c r="T269" i="9"/>
  <c r="S269" i="9"/>
  <c r="P269" i="9"/>
  <c r="O269" i="9"/>
  <c r="N269" i="9"/>
  <c r="M269" i="9"/>
  <c r="G269" i="9"/>
  <c r="R269" i="9" s="1"/>
  <c r="W268" i="9"/>
  <c r="V268" i="9"/>
  <c r="U268" i="9"/>
  <c r="S268" i="9"/>
  <c r="R268" i="9"/>
  <c r="Q268" i="9"/>
  <c r="P268" i="9"/>
  <c r="O268" i="9"/>
  <c r="N268" i="9"/>
  <c r="M268" i="9"/>
  <c r="K268" i="9"/>
  <c r="G268" i="9"/>
  <c r="I268" i="9" s="1"/>
  <c r="T268" i="9" s="1"/>
  <c r="W267" i="9"/>
  <c r="V267" i="9"/>
  <c r="U267" i="9"/>
  <c r="T267" i="9"/>
  <c r="S267" i="9"/>
  <c r="P267" i="9"/>
  <c r="O267" i="9"/>
  <c r="N267" i="9"/>
  <c r="M267" i="9"/>
  <c r="G267" i="9"/>
  <c r="R267" i="9" s="1"/>
  <c r="W266" i="9"/>
  <c r="V266" i="9"/>
  <c r="U266" i="9"/>
  <c r="S266" i="9"/>
  <c r="R266" i="9"/>
  <c r="Q266" i="9"/>
  <c r="P266" i="9"/>
  <c r="O266" i="9"/>
  <c r="N266" i="9"/>
  <c r="M266" i="9"/>
  <c r="G266" i="9"/>
  <c r="I266" i="9" s="1"/>
  <c r="T266" i="9" s="1"/>
  <c r="W265" i="9"/>
  <c r="V265" i="9"/>
  <c r="U265" i="9"/>
  <c r="T265" i="9"/>
  <c r="S265" i="9"/>
  <c r="P265" i="9"/>
  <c r="O265" i="9"/>
  <c r="N265" i="9"/>
  <c r="M265" i="9"/>
  <c r="G265" i="9"/>
  <c r="R265" i="9" s="1"/>
  <c r="W264" i="9"/>
  <c r="V264" i="9"/>
  <c r="U264" i="9"/>
  <c r="T264" i="9"/>
  <c r="S264" i="9"/>
  <c r="P264" i="9"/>
  <c r="O264" i="9"/>
  <c r="N264" i="9"/>
  <c r="M264" i="9"/>
  <c r="G264" i="9"/>
  <c r="I264" i="9" s="1"/>
  <c r="Q264" i="9" s="1"/>
  <c r="W263" i="9"/>
  <c r="V263" i="9"/>
  <c r="U263" i="9"/>
  <c r="S263" i="9"/>
  <c r="R263" i="9"/>
  <c r="Q263" i="9"/>
  <c r="P263" i="9"/>
  <c r="O263" i="9"/>
  <c r="N263" i="9"/>
  <c r="M263" i="9"/>
  <c r="G263" i="9"/>
  <c r="I263" i="9" s="1"/>
  <c r="T263" i="9" s="1"/>
  <c r="W262" i="9"/>
  <c r="V262" i="9"/>
  <c r="U262" i="9"/>
  <c r="T262" i="9"/>
  <c r="S262" i="9"/>
  <c r="P262" i="9"/>
  <c r="O262" i="9"/>
  <c r="N262" i="9"/>
  <c r="M262" i="9"/>
  <c r="G262" i="9"/>
  <c r="I262" i="9" s="1"/>
  <c r="Q262" i="9" s="1"/>
  <c r="W261" i="9"/>
  <c r="V261" i="9"/>
  <c r="U261" i="9"/>
  <c r="S261" i="9"/>
  <c r="R261" i="9"/>
  <c r="Q261" i="9"/>
  <c r="P261" i="9"/>
  <c r="O261" i="9"/>
  <c r="N261" i="9"/>
  <c r="M261" i="9"/>
  <c r="G261" i="9"/>
  <c r="I261" i="9" s="1"/>
  <c r="T261" i="9" s="1"/>
  <c r="W260" i="9"/>
  <c r="V260" i="9"/>
  <c r="U260" i="9"/>
  <c r="T260" i="9"/>
  <c r="S260" i="9"/>
  <c r="P260" i="9"/>
  <c r="O260" i="9"/>
  <c r="N260" i="9"/>
  <c r="M260" i="9"/>
  <c r="G260" i="9"/>
  <c r="I260" i="9" s="1"/>
  <c r="Q260" i="9" s="1"/>
  <c r="W259" i="9"/>
  <c r="V259" i="9"/>
  <c r="U259" i="9"/>
  <c r="S259" i="9"/>
  <c r="R259" i="9"/>
  <c r="Q259" i="9"/>
  <c r="P259" i="9"/>
  <c r="O259" i="9"/>
  <c r="N259" i="9"/>
  <c r="M259" i="9"/>
  <c r="K259" i="9"/>
  <c r="G259" i="9"/>
  <c r="I259" i="9" s="1"/>
  <c r="T259" i="9" s="1"/>
  <c r="W258" i="9"/>
  <c r="V258" i="9"/>
  <c r="U258" i="9"/>
  <c r="S258" i="9"/>
  <c r="R258" i="9"/>
  <c r="Q258" i="9"/>
  <c r="P258" i="9"/>
  <c r="O258" i="9"/>
  <c r="N258" i="9"/>
  <c r="M258" i="9"/>
  <c r="G258" i="9"/>
  <c r="I258" i="9" s="1"/>
  <c r="T258" i="9" s="1"/>
  <c r="W257" i="9"/>
  <c r="V257" i="9"/>
  <c r="U257" i="9"/>
  <c r="S257" i="9"/>
  <c r="R257" i="9"/>
  <c r="Q257" i="9"/>
  <c r="P257" i="9"/>
  <c r="O257" i="9"/>
  <c r="N257" i="9"/>
  <c r="M257" i="9"/>
  <c r="G257" i="9"/>
  <c r="I257" i="9" s="1"/>
  <c r="T257" i="9" s="1"/>
  <c r="W256" i="9"/>
  <c r="V256" i="9"/>
  <c r="U256" i="9"/>
  <c r="S256" i="9"/>
  <c r="R256" i="9"/>
  <c r="Q256" i="9"/>
  <c r="P256" i="9"/>
  <c r="O256" i="9"/>
  <c r="N256" i="9"/>
  <c r="M256" i="9"/>
  <c r="G256" i="9"/>
  <c r="I256" i="9" s="1"/>
  <c r="T256" i="9" s="1"/>
  <c r="W255" i="9"/>
  <c r="V255" i="9"/>
  <c r="U255" i="9"/>
  <c r="T255" i="9"/>
  <c r="S255" i="9"/>
  <c r="P255" i="9"/>
  <c r="O255" i="9"/>
  <c r="N255" i="9"/>
  <c r="M255" i="9"/>
  <c r="G255" i="9"/>
  <c r="R255" i="9" s="1"/>
  <c r="W254" i="9"/>
  <c r="V254" i="9"/>
  <c r="U254" i="9"/>
  <c r="S254" i="9"/>
  <c r="R254" i="9"/>
  <c r="Q254" i="9"/>
  <c r="P254" i="9"/>
  <c r="O254" i="9"/>
  <c r="N254" i="9"/>
  <c r="M254" i="9"/>
  <c r="G254" i="9"/>
  <c r="I254" i="9" s="1"/>
  <c r="T254" i="9" s="1"/>
  <c r="W253" i="9"/>
  <c r="V253" i="9"/>
  <c r="U253" i="9"/>
  <c r="S253" i="9"/>
  <c r="R253" i="9"/>
  <c r="Q253" i="9"/>
  <c r="P253" i="9"/>
  <c r="O253" i="9"/>
  <c r="N253" i="9"/>
  <c r="M253" i="9"/>
  <c r="G253" i="9"/>
  <c r="I253" i="9" s="1"/>
  <c r="T253" i="9" s="1"/>
  <c r="W252" i="9"/>
  <c r="V252" i="9"/>
  <c r="U252" i="9"/>
  <c r="T252" i="9"/>
  <c r="S252" i="9"/>
  <c r="P252" i="9"/>
  <c r="O252" i="9"/>
  <c r="N252" i="9"/>
  <c r="M252" i="9"/>
  <c r="G252" i="9"/>
  <c r="R252" i="9" s="1"/>
  <c r="W251" i="9"/>
  <c r="V251" i="9"/>
  <c r="U251" i="9"/>
  <c r="S251" i="9"/>
  <c r="R251" i="9"/>
  <c r="Q251" i="9"/>
  <c r="P251" i="9"/>
  <c r="O251" i="9"/>
  <c r="N251" i="9"/>
  <c r="M251" i="9"/>
  <c r="G251" i="9"/>
  <c r="I251" i="9" s="1"/>
  <c r="T251" i="9" s="1"/>
  <c r="W250" i="9"/>
  <c r="V250" i="9"/>
  <c r="U250" i="9"/>
  <c r="T250" i="9"/>
  <c r="S250" i="9"/>
  <c r="P250" i="9"/>
  <c r="O250" i="9"/>
  <c r="N250" i="9"/>
  <c r="M250" i="9"/>
  <c r="G250" i="9"/>
  <c r="I250" i="9" s="1"/>
  <c r="W249" i="9"/>
  <c r="V249" i="9"/>
  <c r="U249" i="9"/>
  <c r="T249" i="9"/>
  <c r="S249" i="9"/>
  <c r="P249" i="9"/>
  <c r="O249" i="9"/>
  <c r="N249" i="9"/>
  <c r="M249" i="9"/>
  <c r="G249" i="9"/>
  <c r="R249" i="9" s="1"/>
  <c r="W248" i="9"/>
  <c r="V248" i="9"/>
  <c r="U248" i="9"/>
  <c r="T248" i="9"/>
  <c r="S248" i="9"/>
  <c r="P248" i="9"/>
  <c r="O248" i="9"/>
  <c r="N248" i="9"/>
  <c r="M248" i="9"/>
  <c r="G248" i="9"/>
  <c r="I248" i="9" s="1"/>
  <c r="Q248" i="9" s="1"/>
  <c r="W247" i="9"/>
  <c r="V247" i="9"/>
  <c r="U247" i="9"/>
  <c r="T247" i="9"/>
  <c r="S247" i="9"/>
  <c r="P247" i="9"/>
  <c r="O247" i="9"/>
  <c r="N247" i="9"/>
  <c r="M247" i="9"/>
  <c r="G247" i="9"/>
  <c r="R247" i="9" s="1"/>
  <c r="W246" i="9"/>
  <c r="V246" i="9"/>
  <c r="U246" i="9"/>
  <c r="T246" i="9"/>
  <c r="S246" i="9"/>
  <c r="P246" i="9"/>
  <c r="O246" i="9"/>
  <c r="N246" i="9"/>
  <c r="M246" i="9"/>
  <c r="G246" i="9"/>
  <c r="R246" i="9" s="1"/>
  <c r="W245" i="9"/>
  <c r="V245" i="9"/>
  <c r="U245" i="9"/>
  <c r="S245" i="9"/>
  <c r="R245" i="9"/>
  <c r="Q245" i="9"/>
  <c r="P245" i="9"/>
  <c r="O245" i="9"/>
  <c r="N245" i="9"/>
  <c r="M245" i="9"/>
  <c r="G245" i="9"/>
  <c r="I245" i="9" s="1"/>
  <c r="T245" i="9" s="1"/>
  <c r="W244" i="9"/>
  <c r="V244" i="9"/>
  <c r="U244" i="9"/>
  <c r="T244" i="9"/>
  <c r="S244" i="9"/>
  <c r="R244" i="9"/>
  <c r="Q244" i="9"/>
  <c r="P244" i="9"/>
  <c r="M244" i="9"/>
  <c r="G244" i="9"/>
  <c r="Y244" i="9" s="1"/>
  <c r="W243" i="9"/>
  <c r="V243" i="9"/>
  <c r="U243" i="9"/>
  <c r="T243" i="9"/>
  <c r="S243" i="9"/>
  <c r="R243" i="9"/>
  <c r="Q243" i="9"/>
  <c r="P243" i="9"/>
  <c r="M243" i="9"/>
  <c r="G243" i="9"/>
  <c r="O243" i="9" s="1"/>
  <c r="W242" i="9"/>
  <c r="V242" i="9"/>
  <c r="U242" i="9"/>
  <c r="S242" i="9"/>
  <c r="R242" i="9"/>
  <c r="Q242" i="9"/>
  <c r="P242" i="9"/>
  <c r="O242" i="9"/>
  <c r="N242" i="9"/>
  <c r="M242" i="9"/>
  <c r="G242" i="9"/>
  <c r="I242" i="9" s="1"/>
  <c r="T242" i="9" s="1"/>
  <c r="W241" i="9"/>
  <c r="V241" i="9"/>
  <c r="U241" i="9"/>
  <c r="T241" i="9"/>
  <c r="S241" i="9"/>
  <c r="R241" i="9"/>
  <c r="Q241" i="9"/>
  <c r="P241" i="9"/>
  <c r="M241" i="9"/>
  <c r="G241" i="9"/>
  <c r="O241" i="9" s="1"/>
  <c r="W240" i="9"/>
  <c r="V240" i="9"/>
  <c r="U240" i="9"/>
  <c r="T240" i="9"/>
  <c r="S240" i="9"/>
  <c r="R240" i="9"/>
  <c r="Q240" i="9"/>
  <c r="P240" i="9"/>
  <c r="M240" i="9"/>
  <c r="G240" i="9"/>
  <c r="Y240" i="9" s="1"/>
  <c r="W239" i="9"/>
  <c r="V239" i="9"/>
  <c r="U239" i="9"/>
  <c r="T239" i="9"/>
  <c r="S239" i="9"/>
  <c r="R239" i="9"/>
  <c r="Q239" i="9"/>
  <c r="P239" i="9"/>
  <c r="M239" i="9"/>
  <c r="G239" i="9"/>
  <c r="O239" i="9" s="1"/>
  <c r="W238" i="9"/>
  <c r="V238" i="9"/>
  <c r="U238" i="9"/>
  <c r="T238" i="9"/>
  <c r="S238" i="9"/>
  <c r="R238" i="9"/>
  <c r="Q238" i="9"/>
  <c r="P238" i="9"/>
  <c r="M238" i="9"/>
  <c r="G238" i="9"/>
  <c r="I238" i="9" s="1"/>
  <c r="N238" i="9" s="1"/>
  <c r="W237" i="9"/>
  <c r="V237" i="9"/>
  <c r="U237" i="9"/>
  <c r="T237" i="9"/>
  <c r="S237" i="9"/>
  <c r="R237" i="9"/>
  <c r="Q237" i="9"/>
  <c r="P237" i="9"/>
  <c r="M237" i="9"/>
  <c r="G237" i="9"/>
  <c r="I237" i="9" s="1"/>
  <c r="W236" i="9"/>
  <c r="V236" i="9"/>
  <c r="U236" i="9"/>
  <c r="T236" i="9"/>
  <c r="S236" i="9"/>
  <c r="R236" i="9"/>
  <c r="Q236" i="9"/>
  <c r="P236" i="9"/>
  <c r="M236" i="9"/>
  <c r="K236" i="9"/>
  <c r="G236" i="9"/>
  <c r="O236" i="9" s="1"/>
  <c r="U235" i="9"/>
  <c r="T235" i="9"/>
  <c r="S235" i="9"/>
  <c r="R235" i="9"/>
  <c r="Q235" i="9"/>
  <c r="P235" i="9"/>
  <c r="O235" i="9"/>
  <c r="N235" i="9"/>
  <c r="M235" i="9"/>
  <c r="G235" i="9"/>
  <c r="W235" i="9" s="1"/>
  <c r="W234" i="9"/>
  <c r="V234" i="9"/>
  <c r="U234" i="9"/>
  <c r="T234" i="9"/>
  <c r="S234" i="9"/>
  <c r="P234" i="9"/>
  <c r="O234" i="9"/>
  <c r="N234" i="9"/>
  <c r="M234" i="9"/>
  <c r="G234" i="9"/>
  <c r="R234" i="9" s="1"/>
  <c r="W233" i="9"/>
  <c r="V233" i="9"/>
  <c r="U233" i="9"/>
  <c r="T233" i="9"/>
  <c r="S233" i="9"/>
  <c r="P233" i="9"/>
  <c r="O233" i="9"/>
  <c r="N233" i="9"/>
  <c r="M233" i="9"/>
  <c r="G233" i="9"/>
  <c r="I233" i="9" s="1"/>
  <c r="Q233" i="9" s="1"/>
  <c r="W232" i="9"/>
  <c r="V232" i="9"/>
  <c r="U232" i="9"/>
  <c r="S232" i="9"/>
  <c r="R232" i="9"/>
  <c r="Q232" i="9"/>
  <c r="P232" i="9"/>
  <c r="O232" i="9"/>
  <c r="N232" i="9"/>
  <c r="M232" i="9"/>
  <c r="G232" i="9"/>
  <c r="I232" i="9" s="1"/>
  <c r="T232" i="9" s="1"/>
  <c r="W231" i="9"/>
  <c r="V231" i="9"/>
  <c r="U231" i="9"/>
  <c r="T231" i="9"/>
  <c r="S231" i="9"/>
  <c r="P231" i="9"/>
  <c r="O231" i="9"/>
  <c r="N231" i="9"/>
  <c r="M231" i="9"/>
  <c r="G231" i="9"/>
  <c r="I231" i="9" s="1"/>
  <c r="Q231" i="9" s="1"/>
  <c r="W230" i="9"/>
  <c r="V230" i="9"/>
  <c r="U230" i="9"/>
  <c r="T230" i="9"/>
  <c r="S230" i="9"/>
  <c r="R230" i="9"/>
  <c r="Q230" i="9"/>
  <c r="P230" i="9"/>
  <c r="M230" i="9"/>
  <c r="G230" i="9"/>
  <c r="O230" i="9" s="1"/>
  <c r="W229" i="9"/>
  <c r="V229" i="9"/>
  <c r="U229" i="9"/>
  <c r="S229" i="9"/>
  <c r="R229" i="9"/>
  <c r="Q229" i="9"/>
  <c r="P229" i="9"/>
  <c r="O229" i="9"/>
  <c r="N229" i="9"/>
  <c r="M229" i="9"/>
  <c r="G229" i="9"/>
  <c r="I229" i="9" s="1"/>
  <c r="T229" i="9" s="1"/>
  <c r="W228" i="9"/>
  <c r="V228" i="9"/>
  <c r="U228" i="9"/>
  <c r="T228" i="9"/>
  <c r="S228" i="9"/>
  <c r="P228" i="9"/>
  <c r="O228" i="9"/>
  <c r="N228" i="9"/>
  <c r="M228" i="9"/>
  <c r="G228" i="9"/>
  <c r="R228" i="9" s="1"/>
  <c r="W227" i="9"/>
  <c r="V227" i="9"/>
  <c r="U227" i="9"/>
  <c r="T227" i="9"/>
  <c r="S227" i="9"/>
  <c r="P227" i="9"/>
  <c r="O227" i="9"/>
  <c r="N227" i="9"/>
  <c r="M227" i="9"/>
  <c r="G227" i="9"/>
  <c r="I227" i="9" s="1"/>
  <c r="W226" i="9"/>
  <c r="V226" i="9"/>
  <c r="U226" i="9"/>
  <c r="T226" i="9"/>
  <c r="S226" i="9"/>
  <c r="P226" i="9"/>
  <c r="O226" i="9"/>
  <c r="N226" i="9"/>
  <c r="M226" i="9"/>
  <c r="G226" i="9"/>
  <c r="R226" i="9" s="1"/>
  <c r="W225" i="9"/>
  <c r="V225" i="9"/>
  <c r="U225" i="9"/>
  <c r="T225" i="9"/>
  <c r="S225" i="9"/>
  <c r="P225" i="9"/>
  <c r="O225" i="9"/>
  <c r="N225" i="9"/>
  <c r="M225" i="9"/>
  <c r="G225" i="9"/>
  <c r="R225" i="9" s="1"/>
  <c r="W224" i="9"/>
  <c r="V224" i="9"/>
  <c r="U224" i="9"/>
  <c r="T224" i="9"/>
  <c r="S224" i="9"/>
  <c r="R224" i="9"/>
  <c r="Q224" i="9"/>
  <c r="P224" i="9"/>
  <c r="M224" i="9"/>
  <c r="G224" i="9"/>
  <c r="O224" i="9" s="1"/>
  <c r="W223" i="9"/>
  <c r="V223" i="9"/>
  <c r="U223" i="9"/>
  <c r="T223" i="9"/>
  <c r="S223" i="9"/>
  <c r="R223" i="9"/>
  <c r="Q223" i="9"/>
  <c r="P223" i="9"/>
  <c r="M223" i="9"/>
  <c r="G223" i="9"/>
  <c r="I223" i="9" s="1"/>
  <c r="N223" i="9" s="1"/>
  <c r="W222" i="9"/>
  <c r="V222" i="9"/>
  <c r="U222" i="9"/>
  <c r="T222" i="9"/>
  <c r="S222" i="9"/>
  <c r="R222" i="9"/>
  <c r="Q222" i="9"/>
  <c r="P222" i="9"/>
  <c r="M222" i="9"/>
  <c r="G222" i="9"/>
  <c r="O222" i="9" s="1"/>
  <c r="W221" i="9"/>
  <c r="V221" i="9"/>
  <c r="U221" i="9"/>
  <c r="T221" i="9"/>
  <c r="S221" i="9"/>
  <c r="P221" i="9"/>
  <c r="O221" i="9"/>
  <c r="N221" i="9"/>
  <c r="M221" i="9"/>
  <c r="G221" i="9"/>
  <c r="I221" i="9" s="1"/>
  <c r="Q221" i="9" s="1"/>
  <c r="W220" i="9"/>
  <c r="V220" i="9"/>
  <c r="U220" i="9"/>
  <c r="S220" i="9"/>
  <c r="R220" i="9"/>
  <c r="Q220" i="9"/>
  <c r="P220" i="9"/>
  <c r="O220" i="9"/>
  <c r="N220" i="9"/>
  <c r="M220" i="9"/>
  <c r="G220" i="9"/>
  <c r="I220" i="9" s="1"/>
  <c r="T220" i="9" s="1"/>
  <c r="W219" i="9"/>
  <c r="V219" i="9"/>
  <c r="U219" i="9"/>
  <c r="T219" i="9"/>
  <c r="S219" i="9"/>
  <c r="P219" i="9"/>
  <c r="O219" i="9"/>
  <c r="N219" i="9"/>
  <c r="M219" i="9"/>
  <c r="G219" i="9"/>
  <c r="I219" i="9" s="1"/>
  <c r="Q219" i="9" s="1"/>
  <c r="W218" i="9"/>
  <c r="V218" i="9"/>
  <c r="U218" i="9"/>
  <c r="T218" i="9"/>
  <c r="S218" i="9"/>
  <c r="P218" i="9"/>
  <c r="O218" i="9"/>
  <c r="N218" i="9"/>
  <c r="M218" i="9"/>
  <c r="G218" i="9"/>
  <c r="R218" i="9" s="1"/>
  <c r="W217" i="9"/>
  <c r="V217" i="9"/>
  <c r="U217" i="9"/>
  <c r="T217" i="9"/>
  <c r="S217" i="9"/>
  <c r="P217" i="9"/>
  <c r="O217" i="9"/>
  <c r="N217" i="9"/>
  <c r="M217" i="9"/>
  <c r="G217" i="9"/>
  <c r="I217" i="9" s="1"/>
  <c r="Q217" i="9" s="1"/>
  <c r="W216" i="9"/>
  <c r="V216" i="9"/>
  <c r="U216" i="9"/>
  <c r="T216" i="9"/>
  <c r="S216" i="9"/>
  <c r="R216" i="9"/>
  <c r="Q216" i="9"/>
  <c r="P216" i="9"/>
  <c r="M216" i="9"/>
  <c r="G216" i="9"/>
  <c r="O216" i="9" s="1"/>
  <c r="W215" i="9"/>
  <c r="V215" i="9"/>
  <c r="U215" i="9"/>
  <c r="T215" i="9"/>
  <c r="S215" i="9"/>
  <c r="P215" i="9"/>
  <c r="O215" i="9"/>
  <c r="N215" i="9"/>
  <c r="M215" i="9"/>
  <c r="G215" i="9"/>
  <c r="R215" i="9" s="1"/>
  <c r="W214" i="9"/>
  <c r="V214" i="9"/>
  <c r="U214" i="9"/>
  <c r="T214" i="9"/>
  <c r="S214" i="9"/>
  <c r="R214" i="9"/>
  <c r="Q214" i="9"/>
  <c r="P214" i="9"/>
  <c r="M214" i="9"/>
  <c r="G214" i="9"/>
  <c r="I214" i="9" s="1"/>
  <c r="N214" i="9" s="1"/>
  <c r="W213" i="9"/>
  <c r="V213" i="9"/>
  <c r="U213" i="9"/>
  <c r="T213" i="9"/>
  <c r="S213" i="9"/>
  <c r="P213" i="9"/>
  <c r="O213" i="9"/>
  <c r="N213" i="9"/>
  <c r="M213" i="9"/>
  <c r="G213" i="9"/>
  <c r="I213" i="9" s="1"/>
  <c r="Q213" i="9" s="1"/>
  <c r="W212" i="9"/>
  <c r="V212" i="9"/>
  <c r="U212" i="9"/>
  <c r="T212" i="9"/>
  <c r="S212" i="9"/>
  <c r="R212" i="9"/>
  <c r="Q212" i="9"/>
  <c r="P212" i="9"/>
  <c r="M212" i="9"/>
  <c r="G212" i="9"/>
  <c r="O212" i="9" s="1"/>
  <c r="W211" i="9"/>
  <c r="V211" i="9"/>
  <c r="U211" i="9"/>
  <c r="T211" i="9"/>
  <c r="S211" i="9"/>
  <c r="P211" i="9"/>
  <c r="O211" i="9"/>
  <c r="N211" i="9"/>
  <c r="M211" i="9"/>
  <c r="G211" i="9"/>
  <c r="R211" i="9" s="1"/>
  <c r="W210" i="9"/>
  <c r="V210" i="9"/>
  <c r="U210" i="9"/>
  <c r="T210" i="9"/>
  <c r="S210" i="9"/>
  <c r="R210" i="9"/>
  <c r="Q210" i="9"/>
  <c r="P210" i="9"/>
  <c r="M210" i="9"/>
  <c r="G210" i="9"/>
  <c r="O210" i="9" s="1"/>
  <c r="W209" i="9"/>
  <c r="V209" i="9"/>
  <c r="U209" i="9"/>
  <c r="T209" i="9"/>
  <c r="S209" i="9"/>
  <c r="R209" i="9"/>
  <c r="Q209" i="9"/>
  <c r="P209" i="9"/>
  <c r="M209" i="9"/>
  <c r="G209" i="9"/>
  <c r="O209" i="9" s="1"/>
  <c r="U208" i="9"/>
  <c r="T208" i="9"/>
  <c r="S208" i="9"/>
  <c r="R208" i="9"/>
  <c r="Q208" i="9"/>
  <c r="P208" i="9"/>
  <c r="O208" i="9"/>
  <c r="N208" i="9"/>
  <c r="M208" i="9"/>
  <c r="G208" i="9"/>
  <c r="W208" i="9" s="1"/>
  <c r="W207" i="9"/>
  <c r="V207" i="9"/>
  <c r="U207" i="9"/>
  <c r="T207" i="9"/>
  <c r="S207" i="9"/>
  <c r="P207" i="9"/>
  <c r="O207" i="9"/>
  <c r="N207" i="9"/>
  <c r="M207" i="9"/>
  <c r="G207" i="9"/>
  <c r="R207" i="9" s="1"/>
  <c r="W206" i="9"/>
  <c r="V206" i="9"/>
  <c r="U206" i="9"/>
  <c r="T206" i="9"/>
  <c r="S206" i="9"/>
  <c r="P206" i="9"/>
  <c r="O206" i="9"/>
  <c r="N206" i="9"/>
  <c r="M206" i="9"/>
  <c r="G206" i="9"/>
  <c r="I206" i="9" s="1"/>
  <c r="Q206" i="9" s="1"/>
  <c r="W205" i="9"/>
  <c r="V205" i="9"/>
  <c r="U205" i="9"/>
  <c r="T205" i="9"/>
  <c r="S205" i="9"/>
  <c r="P205" i="9"/>
  <c r="O205" i="9"/>
  <c r="N205" i="9"/>
  <c r="M205" i="9"/>
  <c r="G205" i="9"/>
  <c r="R205" i="9" s="1"/>
  <c r="W204" i="9"/>
  <c r="V204" i="9"/>
  <c r="U204" i="9"/>
  <c r="T204" i="9"/>
  <c r="S204" i="9"/>
  <c r="P204" i="9"/>
  <c r="O204" i="9"/>
  <c r="N204" i="9"/>
  <c r="M204" i="9"/>
  <c r="G204" i="9"/>
  <c r="I204" i="9" s="1"/>
  <c r="Q204" i="9" s="1"/>
  <c r="W203" i="9"/>
  <c r="V203" i="9"/>
  <c r="U203" i="9"/>
  <c r="T203" i="9"/>
  <c r="S203" i="9"/>
  <c r="P203" i="9"/>
  <c r="O203" i="9"/>
  <c r="N203" i="9"/>
  <c r="M203" i="9"/>
  <c r="G203" i="9"/>
  <c r="R203" i="9" s="1"/>
  <c r="W202" i="9"/>
  <c r="V202" i="9"/>
  <c r="U202" i="9"/>
  <c r="T202" i="9"/>
  <c r="S202" i="9"/>
  <c r="P202" i="9"/>
  <c r="O202" i="9"/>
  <c r="N202" i="9"/>
  <c r="M202" i="9"/>
  <c r="G202" i="9"/>
  <c r="I202" i="9" s="1"/>
  <c r="Q202" i="9" s="1"/>
  <c r="W201" i="9"/>
  <c r="V201" i="9"/>
  <c r="U201" i="9"/>
  <c r="T201" i="9"/>
  <c r="S201" i="9"/>
  <c r="P201" i="9"/>
  <c r="O201" i="9"/>
  <c r="N201" i="9"/>
  <c r="M201" i="9"/>
  <c r="G201" i="9"/>
  <c r="R201" i="9" s="1"/>
  <c r="W200" i="9"/>
  <c r="V200" i="9"/>
  <c r="U200" i="9"/>
  <c r="T200" i="9"/>
  <c r="S200" i="9"/>
  <c r="R200" i="9"/>
  <c r="Q200" i="9"/>
  <c r="P200" i="9"/>
  <c r="M200" i="9"/>
  <c r="G200" i="9"/>
  <c r="O200" i="9" s="1"/>
  <c r="W199" i="9"/>
  <c r="V199" i="9"/>
  <c r="U199" i="9"/>
  <c r="T199" i="9"/>
  <c r="S199" i="9"/>
  <c r="R199" i="9"/>
  <c r="Q199" i="9"/>
  <c r="P199" i="9"/>
  <c r="M199" i="9"/>
  <c r="G199" i="9"/>
  <c r="O199" i="9" s="1"/>
  <c r="W198" i="9"/>
  <c r="V198" i="9"/>
  <c r="U198" i="9"/>
  <c r="S198" i="9"/>
  <c r="R198" i="9"/>
  <c r="Q198" i="9"/>
  <c r="P198" i="9"/>
  <c r="O198" i="9"/>
  <c r="N198" i="9"/>
  <c r="M198" i="9"/>
  <c r="G198" i="9"/>
  <c r="I198" i="9" s="1"/>
  <c r="T198" i="9" s="1"/>
  <c r="W197" i="9"/>
  <c r="V197" i="9"/>
  <c r="U197" i="9"/>
  <c r="T197" i="9"/>
  <c r="S197" i="9"/>
  <c r="P197" i="9"/>
  <c r="O197" i="9"/>
  <c r="N197" i="9"/>
  <c r="M197" i="9"/>
  <c r="G197" i="9"/>
  <c r="R197" i="9" s="1"/>
  <c r="W196" i="9"/>
  <c r="V196" i="9"/>
  <c r="U196" i="9"/>
  <c r="T196" i="9"/>
  <c r="S196" i="9"/>
  <c r="R196" i="9"/>
  <c r="Q196" i="9"/>
  <c r="P196" i="9"/>
  <c r="M196" i="9"/>
  <c r="G196" i="9"/>
  <c r="O196" i="9" s="1"/>
  <c r="W195" i="9"/>
  <c r="V195" i="9"/>
  <c r="U195" i="9"/>
  <c r="T195" i="9"/>
  <c r="S195" i="9"/>
  <c r="P195" i="9"/>
  <c r="O195" i="9"/>
  <c r="N195" i="9"/>
  <c r="M195" i="9"/>
  <c r="G195" i="9"/>
  <c r="R195" i="9" s="1"/>
  <c r="W194" i="9"/>
  <c r="V194" i="9"/>
  <c r="U194" i="9"/>
  <c r="S194" i="9"/>
  <c r="R194" i="9"/>
  <c r="Q194" i="9"/>
  <c r="P194" i="9"/>
  <c r="O194" i="9"/>
  <c r="N194" i="9"/>
  <c r="M194" i="9"/>
  <c r="K194" i="9"/>
  <c r="G194" i="9"/>
  <c r="I194" i="9" s="1"/>
  <c r="T194" i="9" s="1"/>
  <c r="W193" i="9"/>
  <c r="V193" i="9"/>
  <c r="U193" i="9"/>
  <c r="T193" i="9"/>
  <c r="S193" i="9"/>
  <c r="P193" i="9"/>
  <c r="O193" i="9"/>
  <c r="N193" i="9"/>
  <c r="M193" i="9"/>
  <c r="G193" i="9"/>
  <c r="I193" i="9" s="1"/>
  <c r="Q193" i="9" s="1"/>
  <c r="W192" i="9"/>
  <c r="V192" i="9"/>
  <c r="U192" i="9"/>
  <c r="T192" i="9"/>
  <c r="S192" i="9"/>
  <c r="P192" i="9"/>
  <c r="O192" i="9"/>
  <c r="N192" i="9"/>
  <c r="M192" i="9"/>
  <c r="G192" i="9"/>
  <c r="R192" i="9" s="1"/>
  <c r="W191" i="9"/>
  <c r="V191" i="9"/>
  <c r="U191" i="9"/>
  <c r="T191" i="9"/>
  <c r="S191" i="9"/>
  <c r="P191" i="9"/>
  <c r="O191" i="9"/>
  <c r="N191" i="9"/>
  <c r="M191" i="9"/>
  <c r="G191" i="9"/>
  <c r="R191" i="9" s="1"/>
  <c r="W190" i="9"/>
  <c r="V190" i="9"/>
  <c r="U190" i="9"/>
  <c r="T190" i="9"/>
  <c r="S190" i="9"/>
  <c r="P190" i="9"/>
  <c r="O190" i="9"/>
  <c r="N190" i="9"/>
  <c r="M190" i="9"/>
  <c r="G190" i="9"/>
  <c r="R190" i="9" s="1"/>
  <c r="W189" i="9"/>
  <c r="V189" i="9"/>
  <c r="U189" i="9"/>
  <c r="T189" i="9"/>
  <c r="S189" i="9"/>
  <c r="R189" i="9"/>
  <c r="Q189" i="9"/>
  <c r="P189" i="9"/>
  <c r="M189" i="9"/>
  <c r="G189" i="9"/>
  <c r="I189" i="9" s="1"/>
  <c r="N189" i="9" s="1"/>
  <c r="W188" i="9"/>
  <c r="V188" i="9"/>
  <c r="U188" i="9"/>
  <c r="T188" i="9"/>
  <c r="S188" i="9"/>
  <c r="P188" i="9"/>
  <c r="O188" i="9"/>
  <c r="N188" i="9"/>
  <c r="M188" i="9"/>
  <c r="G188" i="9"/>
  <c r="I188" i="9" s="1"/>
  <c r="Q188" i="9" s="1"/>
  <c r="W187" i="9"/>
  <c r="V187" i="9"/>
  <c r="U187" i="9"/>
  <c r="T187" i="9"/>
  <c r="S187" i="9"/>
  <c r="P187" i="9"/>
  <c r="O187" i="9"/>
  <c r="N187" i="9"/>
  <c r="M187" i="9"/>
  <c r="G187" i="9"/>
  <c r="R187" i="9" s="1"/>
  <c r="W186" i="9"/>
  <c r="V186" i="9"/>
  <c r="U186" i="9"/>
  <c r="S186" i="9"/>
  <c r="R186" i="9"/>
  <c r="Q186" i="9"/>
  <c r="P186" i="9"/>
  <c r="O186" i="9"/>
  <c r="N186" i="9"/>
  <c r="M186" i="9"/>
  <c r="G186" i="9"/>
  <c r="I186" i="9" s="1"/>
  <c r="T186" i="9" s="1"/>
  <c r="W185" i="9"/>
  <c r="V185" i="9"/>
  <c r="U185" i="9"/>
  <c r="T185" i="9"/>
  <c r="S185" i="9"/>
  <c r="R185" i="9"/>
  <c r="Q185" i="9"/>
  <c r="P185" i="9"/>
  <c r="M185" i="9"/>
  <c r="G185" i="9"/>
  <c r="I185" i="9" s="1"/>
  <c r="N185" i="9" s="1"/>
  <c r="W184" i="9"/>
  <c r="V184" i="9"/>
  <c r="U184" i="9"/>
  <c r="S184" i="9"/>
  <c r="R184" i="9"/>
  <c r="Q184" i="9"/>
  <c r="P184" i="9"/>
  <c r="O184" i="9"/>
  <c r="N184" i="9"/>
  <c r="M184" i="9"/>
  <c r="G184" i="9"/>
  <c r="I184" i="9" s="1"/>
  <c r="T184" i="9" s="1"/>
  <c r="W183" i="9"/>
  <c r="V183" i="9"/>
  <c r="U183" i="9"/>
  <c r="S183" i="9"/>
  <c r="R183" i="9"/>
  <c r="Q183" i="9"/>
  <c r="P183" i="9"/>
  <c r="O183" i="9"/>
  <c r="N183" i="9"/>
  <c r="M183" i="9"/>
  <c r="G183" i="9"/>
  <c r="I183" i="9" s="1"/>
  <c r="T183" i="9" s="1"/>
  <c r="W182" i="9"/>
  <c r="V182" i="9"/>
  <c r="U182" i="9"/>
  <c r="S182" i="9"/>
  <c r="R182" i="9"/>
  <c r="Q182" i="9"/>
  <c r="P182" i="9"/>
  <c r="O182" i="9"/>
  <c r="N182" i="9"/>
  <c r="M182" i="9"/>
  <c r="G182" i="9"/>
  <c r="I182" i="9" s="1"/>
  <c r="T182" i="9" s="1"/>
  <c r="W181" i="9"/>
  <c r="V181" i="9"/>
  <c r="U181" i="9"/>
  <c r="S181" i="9"/>
  <c r="R181" i="9"/>
  <c r="Q181" i="9"/>
  <c r="P181" i="9"/>
  <c r="O181" i="9"/>
  <c r="N181" i="9"/>
  <c r="M181" i="9"/>
  <c r="G181" i="9"/>
  <c r="I181" i="9" s="1"/>
  <c r="W180" i="9"/>
  <c r="V180" i="9"/>
  <c r="U180" i="9"/>
  <c r="T180" i="9"/>
  <c r="S180" i="9"/>
  <c r="R180" i="9"/>
  <c r="Q180" i="9"/>
  <c r="P180" i="9"/>
  <c r="M180" i="9"/>
  <c r="K180" i="9"/>
  <c r="G180" i="9"/>
  <c r="O180" i="9" s="1"/>
  <c r="W179" i="9"/>
  <c r="V179" i="9"/>
  <c r="U179" i="9"/>
  <c r="T179" i="9"/>
  <c r="S179" i="9"/>
  <c r="P179" i="9"/>
  <c r="O179" i="9"/>
  <c r="N179" i="9"/>
  <c r="M179" i="9"/>
  <c r="G179" i="9"/>
  <c r="I179" i="9" s="1"/>
  <c r="Q179" i="9" s="1"/>
  <c r="W178" i="9"/>
  <c r="V178" i="9"/>
  <c r="U178" i="9"/>
  <c r="T178" i="9"/>
  <c r="S178" i="9"/>
  <c r="P178" i="9"/>
  <c r="O178" i="9"/>
  <c r="N178" i="9"/>
  <c r="M178" i="9"/>
  <c r="G178" i="9"/>
  <c r="W177" i="9"/>
  <c r="V177" i="9"/>
  <c r="U177" i="9"/>
  <c r="T177" i="9"/>
  <c r="S177" i="9"/>
  <c r="P177" i="9"/>
  <c r="O177" i="9"/>
  <c r="N177" i="9"/>
  <c r="M177" i="9"/>
  <c r="G177" i="9"/>
  <c r="R177" i="9" s="1"/>
  <c r="W176" i="9"/>
  <c r="V176" i="9"/>
  <c r="U176" i="9"/>
  <c r="S176" i="9"/>
  <c r="R176" i="9"/>
  <c r="Q176" i="9"/>
  <c r="P176" i="9"/>
  <c r="O176" i="9"/>
  <c r="N176" i="9"/>
  <c r="M176" i="9"/>
  <c r="G176" i="9"/>
  <c r="I176" i="9" s="1"/>
  <c r="T176" i="9" s="1"/>
  <c r="W175" i="9"/>
  <c r="V175" i="9"/>
  <c r="U175" i="9"/>
  <c r="T175" i="9"/>
  <c r="S175" i="9"/>
  <c r="R175" i="9"/>
  <c r="Q175" i="9"/>
  <c r="P175" i="9"/>
  <c r="M175" i="9"/>
  <c r="G175" i="9"/>
  <c r="O175" i="9" s="1"/>
  <c r="W174" i="9"/>
  <c r="V174" i="9"/>
  <c r="U174" i="9"/>
  <c r="T174" i="9"/>
  <c r="S174" i="9"/>
  <c r="R174" i="9"/>
  <c r="Q174" i="9"/>
  <c r="P174" i="9"/>
  <c r="M174" i="9"/>
  <c r="G174" i="9"/>
  <c r="O174" i="9" s="1"/>
  <c r="W173" i="9"/>
  <c r="V173" i="9"/>
  <c r="U173" i="9"/>
  <c r="S173" i="9"/>
  <c r="R173" i="9"/>
  <c r="Q173" i="9"/>
  <c r="P173" i="9"/>
  <c r="O173" i="9"/>
  <c r="N173" i="9"/>
  <c r="M173" i="9"/>
  <c r="G173" i="9"/>
  <c r="I173" i="9" s="1"/>
  <c r="T173" i="9" s="1"/>
  <c r="W172" i="9"/>
  <c r="V172" i="9"/>
  <c r="U172" i="9"/>
  <c r="T172" i="9"/>
  <c r="S172" i="9"/>
  <c r="P172" i="9"/>
  <c r="O172" i="9"/>
  <c r="N172" i="9"/>
  <c r="M172" i="9"/>
  <c r="G172" i="9"/>
  <c r="R172" i="9" s="1"/>
  <c r="W171" i="9"/>
  <c r="V171" i="9"/>
  <c r="U171" i="9"/>
  <c r="T171" i="9"/>
  <c r="S171" i="9"/>
  <c r="R171" i="9"/>
  <c r="Q171" i="9"/>
  <c r="P171" i="9"/>
  <c r="M171" i="9"/>
  <c r="K171" i="9"/>
  <c r="G171" i="9"/>
  <c r="O171" i="9" s="1"/>
  <c r="W170" i="9"/>
  <c r="V170" i="9"/>
  <c r="U170" i="9"/>
  <c r="T170" i="9"/>
  <c r="S170" i="9"/>
  <c r="P170" i="9"/>
  <c r="O170" i="9"/>
  <c r="N170" i="9"/>
  <c r="M170" i="9"/>
  <c r="G170" i="9"/>
  <c r="R170" i="9" s="1"/>
  <c r="W169" i="9"/>
  <c r="V169" i="9"/>
  <c r="U169" i="9"/>
  <c r="T169" i="9"/>
  <c r="S169" i="9"/>
  <c r="R169" i="9"/>
  <c r="Q169" i="9"/>
  <c r="P169" i="9"/>
  <c r="M169" i="9"/>
  <c r="G169" i="9"/>
  <c r="I169" i="9" s="1"/>
  <c r="N169" i="9" s="1"/>
  <c r="W168" i="9"/>
  <c r="V168" i="9"/>
  <c r="U168" i="9"/>
  <c r="T168" i="9"/>
  <c r="S168" i="9"/>
  <c r="P168" i="9"/>
  <c r="O168" i="9"/>
  <c r="N168" i="9"/>
  <c r="M168" i="9"/>
  <c r="G168" i="9"/>
  <c r="I168" i="9" s="1"/>
  <c r="Q168" i="9" s="1"/>
  <c r="W167" i="9"/>
  <c r="V167" i="9"/>
  <c r="U167" i="9"/>
  <c r="T167" i="9"/>
  <c r="S167" i="9"/>
  <c r="R167" i="9"/>
  <c r="Q167" i="9"/>
  <c r="P167" i="9"/>
  <c r="M167" i="9"/>
  <c r="G167" i="9"/>
  <c r="O167" i="9" s="1"/>
  <c r="W166" i="9"/>
  <c r="V166" i="9"/>
  <c r="U166" i="9"/>
  <c r="T166" i="9"/>
  <c r="S166" i="9"/>
  <c r="P166" i="9"/>
  <c r="O166" i="9"/>
  <c r="N166" i="9"/>
  <c r="M166" i="9"/>
  <c r="G166" i="9"/>
  <c r="R166" i="9" s="1"/>
  <c r="W165" i="9"/>
  <c r="V165" i="9"/>
  <c r="U165" i="9"/>
  <c r="T165" i="9"/>
  <c r="S165" i="9"/>
  <c r="P165" i="9"/>
  <c r="O165" i="9"/>
  <c r="N165" i="9"/>
  <c r="M165" i="9"/>
  <c r="G165" i="9"/>
  <c r="R165" i="9" s="1"/>
  <c r="W164" i="9"/>
  <c r="V164" i="9"/>
  <c r="U164" i="9"/>
  <c r="T164" i="9"/>
  <c r="S164" i="9"/>
  <c r="P164" i="9"/>
  <c r="O164" i="9"/>
  <c r="N164" i="9"/>
  <c r="M164" i="9"/>
  <c r="G164" i="9"/>
  <c r="I164" i="9" s="1"/>
  <c r="Q164" i="9" s="1"/>
  <c r="W163" i="9"/>
  <c r="V163" i="9"/>
  <c r="U163" i="9"/>
  <c r="T163" i="9"/>
  <c r="S163" i="9"/>
  <c r="P163" i="9"/>
  <c r="O163" i="9"/>
  <c r="N163" i="9"/>
  <c r="M163" i="9"/>
  <c r="G163" i="9"/>
  <c r="R163" i="9" s="1"/>
  <c r="W162" i="9"/>
  <c r="V162" i="9"/>
  <c r="U162" i="9"/>
  <c r="T162" i="9"/>
  <c r="S162" i="9"/>
  <c r="R162" i="9"/>
  <c r="Q162" i="9"/>
  <c r="P162" i="9"/>
  <c r="M162" i="9"/>
  <c r="G162" i="9"/>
  <c r="I162" i="9" s="1"/>
  <c r="N162" i="9" s="1"/>
  <c r="W161" i="9"/>
  <c r="V161" i="9"/>
  <c r="U161" i="9"/>
  <c r="S161" i="9"/>
  <c r="R161" i="9"/>
  <c r="Q161" i="9"/>
  <c r="P161" i="9"/>
  <c r="O161" i="9"/>
  <c r="N161" i="9"/>
  <c r="M161" i="9"/>
  <c r="G161" i="9"/>
  <c r="I161" i="9" s="1"/>
  <c r="T161" i="9" s="1"/>
  <c r="W160" i="9"/>
  <c r="V160" i="9"/>
  <c r="U160" i="9"/>
  <c r="T160" i="9"/>
  <c r="S160" i="9"/>
  <c r="P160" i="9"/>
  <c r="O160" i="9"/>
  <c r="N160" i="9"/>
  <c r="M160" i="9"/>
  <c r="G160" i="9"/>
  <c r="I160" i="9" s="1"/>
  <c r="Q160" i="9" s="1"/>
  <c r="W159" i="9"/>
  <c r="V159" i="9"/>
  <c r="U159" i="9"/>
  <c r="T159" i="9"/>
  <c r="S159" i="9"/>
  <c r="P159" i="9"/>
  <c r="O159" i="9"/>
  <c r="N159" i="9"/>
  <c r="M159" i="9"/>
  <c r="G159" i="9"/>
  <c r="R159" i="9" s="1"/>
  <c r="W158" i="9"/>
  <c r="V158" i="9"/>
  <c r="U158" i="9"/>
  <c r="T158" i="9"/>
  <c r="S158" i="9"/>
  <c r="P158" i="9"/>
  <c r="O158" i="9"/>
  <c r="N158" i="9"/>
  <c r="M158" i="9"/>
  <c r="G158" i="9"/>
  <c r="R158" i="9" s="1"/>
  <c r="W157" i="9"/>
  <c r="V157" i="9"/>
  <c r="U157" i="9"/>
  <c r="T157" i="9"/>
  <c r="S157" i="9"/>
  <c r="P157" i="9"/>
  <c r="O157" i="9"/>
  <c r="N157" i="9"/>
  <c r="M157" i="9"/>
  <c r="G157" i="9"/>
  <c r="R157" i="9" s="1"/>
  <c r="W156" i="9"/>
  <c r="V156" i="9"/>
  <c r="U156" i="9"/>
  <c r="T156" i="9"/>
  <c r="S156" i="9"/>
  <c r="P156" i="9"/>
  <c r="O156" i="9"/>
  <c r="N156" i="9"/>
  <c r="M156" i="9"/>
  <c r="G156" i="9"/>
  <c r="I156" i="9" s="1"/>
  <c r="Q156" i="9" s="1"/>
  <c r="W155" i="9"/>
  <c r="V155" i="9"/>
  <c r="U155" i="9"/>
  <c r="T155" i="9"/>
  <c r="S155" i="9"/>
  <c r="P155" i="9"/>
  <c r="O155" i="9"/>
  <c r="N155" i="9"/>
  <c r="M155" i="9"/>
  <c r="G155" i="9"/>
  <c r="R155" i="9" s="1"/>
  <c r="W154" i="9"/>
  <c r="V154" i="9"/>
  <c r="U154" i="9"/>
  <c r="S154" i="9"/>
  <c r="R154" i="9"/>
  <c r="Q154" i="9"/>
  <c r="P154" i="9"/>
  <c r="O154" i="9"/>
  <c r="N154" i="9"/>
  <c r="M154" i="9"/>
  <c r="K154" i="9"/>
  <c r="G154" i="9"/>
  <c r="I154" i="9" s="1"/>
  <c r="T154" i="9" s="1"/>
  <c r="W153" i="9"/>
  <c r="V153" i="9"/>
  <c r="U153" i="9"/>
  <c r="S153" i="9"/>
  <c r="R153" i="9"/>
  <c r="Q153" i="9"/>
  <c r="P153" i="9"/>
  <c r="O153" i="9"/>
  <c r="N153" i="9"/>
  <c r="M153" i="9"/>
  <c r="G153" i="9"/>
  <c r="I153" i="9" s="1"/>
  <c r="T153" i="9" s="1"/>
  <c r="W152" i="9"/>
  <c r="V152" i="9"/>
  <c r="U152" i="9"/>
  <c r="T152" i="9"/>
  <c r="S152" i="9"/>
  <c r="P152" i="9"/>
  <c r="O152" i="9"/>
  <c r="N152" i="9"/>
  <c r="M152" i="9"/>
  <c r="G152" i="9"/>
  <c r="I152" i="9" s="1"/>
  <c r="Q152" i="9" s="1"/>
  <c r="W151" i="9"/>
  <c r="V151" i="9"/>
  <c r="U151" i="9"/>
  <c r="S151" i="9"/>
  <c r="R151" i="9"/>
  <c r="Q151" i="9"/>
  <c r="P151" i="9"/>
  <c r="O151" i="9"/>
  <c r="N151" i="9"/>
  <c r="M151" i="9"/>
  <c r="G151" i="9"/>
  <c r="I151" i="9" s="1"/>
  <c r="W150" i="9"/>
  <c r="V150" i="9"/>
  <c r="U150" i="9"/>
  <c r="T150" i="9"/>
  <c r="S150" i="9"/>
  <c r="P150" i="9"/>
  <c r="O150" i="9"/>
  <c r="N150" i="9"/>
  <c r="M150" i="9"/>
  <c r="G150" i="9"/>
  <c r="I150" i="9" s="1"/>
  <c r="W149" i="9"/>
  <c r="V149" i="9"/>
  <c r="U149" i="9"/>
  <c r="T149" i="9"/>
  <c r="S149" i="9"/>
  <c r="R149" i="9"/>
  <c r="Q149" i="9"/>
  <c r="P149" i="9"/>
  <c r="M149" i="9"/>
  <c r="G149" i="9"/>
  <c r="O149" i="9" s="1"/>
  <c r="W148" i="9"/>
  <c r="V148" i="9"/>
  <c r="U148" i="9"/>
  <c r="T148" i="9"/>
  <c r="S148" i="9"/>
  <c r="P148" i="9"/>
  <c r="O148" i="9"/>
  <c r="N148" i="9"/>
  <c r="M148" i="9"/>
  <c r="G148" i="9"/>
  <c r="I148" i="9" s="1"/>
  <c r="Q148" i="9" s="1"/>
  <c r="W147" i="9"/>
  <c r="V147" i="9"/>
  <c r="U147" i="9"/>
  <c r="T147" i="9"/>
  <c r="S147" i="9"/>
  <c r="P147" i="9"/>
  <c r="O147" i="9"/>
  <c r="N147" i="9"/>
  <c r="M147" i="9"/>
  <c r="G147" i="9"/>
  <c r="R147" i="9" s="1"/>
  <c r="W146" i="9"/>
  <c r="V146" i="9"/>
  <c r="U146" i="9"/>
  <c r="S146" i="9"/>
  <c r="R146" i="9"/>
  <c r="Q146" i="9"/>
  <c r="P146" i="9"/>
  <c r="O146" i="9"/>
  <c r="N146" i="9"/>
  <c r="M146" i="9"/>
  <c r="K146" i="9"/>
  <c r="G146" i="9"/>
  <c r="I146" i="9" s="1"/>
  <c r="T146" i="9" s="1"/>
  <c r="W145" i="9"/>
  <c r="V145" i="9"/>
  <c r="U145" i="9"/>
  <c r="S145" i="9"/>
  <c r="R145" i="9"/>
  <c r="Q145" i="9"/>
  <c r="P145" i="9"/>
  <c r="O145" i="9"/>
  <c r="N145" i="9"/>
  <c r="M145" i="9"/>
  <c r="G145" i="9"/>
  <c r="I145" i="9" s="1"/>
  <c r="T145" i="9" s="1"/>
  <c r="W144" i="9"/>
  <c r="V144" i="9"/>
  <c r="U144" i="9"/>
  <c r="T144" i="9"/>
  <c r="S144" i="9"/>
  <c r="P144" i="9"/>
  <c r="O144" i="9"/>
  <c r="N144" i="9"/>
  <c r="M144" i="9"/>
  <c r="G144" i="9"/>
  <c r="R144" i="9" s="1"/>
  <c r="W143" i="9"/>
  <c r="V143" i="9"/>
  <c r="U143" i="9"/>
  <c r="T143" i="9"/>
  <c r="S143" i="9"/>
  <c r="P143" i="9"/>
  <c r="O143" i="9"/>
  <c r="N143" i="9"/>
  <c r="M143" i="9"/>
  <c r="G143" i="9"/>
  <c r="I143" i="9" s="1"/>
  <c r="Q143" i="9" s="1"/>
  <c r="W142" i="9"/>
  <c r="V142" i="9"/>
  <c r="U142" i="9"/>
  <c r="T142" i="9"/>
  <c r="S142" i="9"/>
  <c r="P142" i="9"/>
  <c r="O142" i="9"/>
  <c r="N142" i="9"/>
  <c r="M142" i="9"/>
  <c r="G142" i="9"/>
  <c r="R142" i="9" s="1"/>
  <c r="W141" i="9"/>
  <c r="V141" i="9"/>
  <c r="U141" i="9"/>
  <c r="T141" i="9"/>
  <c r="S141" i="9"/>
  <c r="P141" i="9"/>
  <c r="O141" i="9"/>
  <c r="N141" i="9"/>
  <c r="M141" i="9"/>
  <c r="G141" i="9"/>
  <c r="W140" i="9"/>
  <c r="V140" i="9"/>
  <c r="U140" i="9"/>
  <c r="T140" i="9"/>
  <c r="S140" i="9"/>
  <c r="P140" i="9"/>
  <c r="O140" i="9"/>
  <c r="N140" i="9"/>
  <c r="M140" i="9"/>
  <c r="G140" i="9"/>
  <c r="R140" i="9" s="1"/>
  <c r="W139" i="9"/>
  <c r="V139" i="9"/>
  <c r="U139" i="9"/>
  <c r="T139" i="9"/>
  <c r="S139" i="9"/>
  <c r="P139" i="9"/>
  <c r="O139" i="9"/>
  <c r="N139" i="9"/>
  <c r="M139" i="9"/>
  <c r="K139" i="9"/>
  <c r="G139" i="9"/>
  <c r="R139" i="9" s="1"/>
  <c r="W138" i="9"/>
  <c r="V138" i="9"/>
  <c r="U138" i="9"/>
  <c r="T138" i="9"/>
  <c r="S138" i="9"/>
  <c r="P138" i="9"/>
  <c r="O138" i="9"/>
  <c r="N138" i="9"/>
  <c r="M138" i="9"/>
  <c r="G138" i="9"/>
  <c r="W137" i="9"/>
  <c r="V137" i="9"/>
  <c r="U137" i="9"/>
  <c r="T137" i="9"/>
  <c r="S137" i="9"/>
  <c r="P137" i="9"/>
  <c r="O137" i="9"/>
  <c r="N137" i="9"/>
  <c r="M137" i="9"/>
  <c r="G137" i="9"/>
  <c r="I137" i="9" s="1"/>
  <c r="Q137" i="9" s="1"/>
  <c r="W136" i="9"/>
  <c r="V136" i="9"/>
  <c r="U136" i="9"/>
  <c r="T136" i="9"/>
  <c r="S136" i="9"/>
  <c r="P136" i="9"/>
  <c r="O136" i="9"/>
  <c r="N136" i="9"/>
  <c r="M136" i="9"/>
  <c r="G136" i="9"/>
  <c r="R136" i="9" s="1"/>
  <c r="W135" i="9"/>
  <c r="V135" i="9"/>
  <c r="U135" i="9"/>
  <c r="T135" i="9"/>
  <c r="S135" i="9"/>
  <c r="P135" i="9"/>
  <c r="O135" i="9"/>
  <c r="N135" i="9"/>
  <c r="M135" i="9"/>
  <c r="G135" i="9"/>
  <c r="I135" i="9" s="1"/>
  <c r="Q135" i="9" s="1"/>
  <c r="W134" i="9"/>
  <c r="V134" i="9"/>
  <c r="U134" i="9"/>
  <c r="T134" i="9"/>
  <c r="S134" i="9"/>
  <c r="R134" i="9"/>
  <c r="Q134" i="9"/>
  <c r="P134" i="9"/>
  <c r="M134" i="9"/>
  <c r="G134" i="9"/>
  <c r="O134" i="9" s="1"/>
  <c r="W133" i="9"/>
  <c r="V133" i="9"/>
  <c r="U133" i="9"/>
  <c r="T133" i="9"/>
  <c r="S133" i="9"/>
  <c r="P133" i="9"/>
  <c r="O133" i="9"/>
  <c r="N133" i="9"/>
  <c r="M133" i="9"/>
  <c r="G133" i="9"/>
  <c r="R133" i="9" s="1"/>
  <c r="W132" i="9"/>
  <c r="V132" i="9"/>
  <c r="U132" i="9"/>
  <c r="T132" i="9"/>
  <c r="S132" i="9"/>
  <c r="P132" i="9"/>
  <c r="O132" i="9"/>
  <c r="N132" i="9"/>
  <c r="M132" i="9"/>
  <c r="G132" i="9"/>
  <c r="R132" i="9" s="1"/>
  <c r="W131" i="9"/>
  <c r="V131" i="9"/>
  <c r="U131" i="9"/>
  <c r="T131" i="9"/>
  <c r="S131" i="9"/>
  <c r="P131" i="9"/>
  <c r="O131" i="9"/>
  <c r="N131" i="9"/>
  <c r="M131" i="9"/>
  <c r="G131" i="9"/>
  <c r="I131" i="9" s="1"/>
  <c r="Q131" i="9" s="1"/>
  <c r="W130" i="9"/>
  <c r="V130" i="9"/>
  <c r="U130" i="9"/>
  <c r="T130" i="9"/>
  <c r="S130" i="9"/>
  <c r="P130" i="9"/>
  <c r="O130" i="9"/>
  <c r="N130" i="9"/>
  <c r="M130" i="9"/>
  <c r="G130" i="9"/>
  <c r="R130" i="9" s="1"/>
  <c r="U129" i="9"/>
  <c r="T129" i="9"/>
  <c r="S129" i="9"/>
  <c r="R129" i="9"/>
  <c r="Q129" i="9"/>
  <c r="P129" i="9"/>
  <c r="O129" i="9"/>
  <c r="N129" i="9"/>
  <c r="M129" i="9"/>
  <c r="K129" i="9"/>
  <c r="G129" i="9"/>
  <c r="W128" i="9"/>
  <c r="V128" i="9"/>
  <c r="U128" i="9"/>
  <c r="T128" i="9"/>
  <c r="S128" i="9"/>
  <c r="P128" i="9"/>
  <c r="O128" i="9"/>
  <c r="N128" i="9"/>
  <c r="M128" i="9"/>
  <c r="G128" i="9"/>
  <c r="R128" i="9" s="1"/>
  <c r="W127" i="9"/>
  <c r="V127" i="9"/>
  <c r="U127" i="9"/>
  <c r="T127" i="9"/>
  <c r="S127" i="9"/>
  <c r="P127" i="9"/>
  <c r="O127" i="9"/>
  <c r="N127" i="9"/>
  <c r="M127" i="9"/>
  <c r="G127" i="9"/>
  <c r="W126" i="9"/>
  <c r="V126" i="9"/>
  <c r="U126" i="9"/>
  <c r="T126" i="9"/>
  <c r="S126" i="9"/>
  <c r="P126" i="9"/>
  <c r="O126" i="9"/>
  <c r="N126" i="9"/>
  <c r="M126" i="9"/>
  <c r="G126" i="9"/>
  <c r="R126" i="9" s="1"/>
  <c r="W125" i="9"/>
  <c r="V125" i="9"/>
  <c r="U125" i="9"/>
  <c r="S125" i="9"/>
  <c r="R125" i="9"/>
  <c r="Q125" i="9"/>
  <c r="P125" i="9"/>
  <c r="O125" i="9"/>
  <c r="N125" i="9"/>
  <c r="M125" i="9"/>
  <c r="G125" i="9"/>
  <c r="I125" i="9" s="1"/>
  <c r="T125" i="9" s="1"/>
  <c r="W124" i="9"/>
  <c r="V124" i="9"/>
  <c r="U124" i="9"/>
  <c r="T124" i="9"/>
  <c r="S124" i="9"/>
  <c r="P124" i="9"/>
  <c r="O124" i="9"/>
  <c r="N124" i="9"/>
  <c r="M124" i="9"/>
  <c r="G124" i="9"/>
  <c r="R124" i="9" s="1"/>
  <c r="W123" i="9"/>
  <c r="V123" i="9"/>
  <c r="U123" i="9"/>
  <c r="T123" i="9"/>
  <c r="S123" i="9"/>
  <c r="R123" i="9"/>
  <c r="Q123" i="9"/>
  <c r="P123" i="9"/>
  <c r="M123" i="9"/>
  <c r="G123" i="9"/>
  <c r="I123" i="9" s="1"/>
  <c r="N123" i="9" s="1"/>
  <c r="W122" i="9"/>
  <c r="V122" i="9"/>
  <c r="U122" i="9"/>
  <c r="T122" i="9"/>
  <c r="S122" i="9"/>
  <c r="P122" i="9"/>
  <c r="O122" i="9"/>
  <c r="N122" i="9"/>
  <c r="M122" i="9"/>
  <c r="G122" i="9"/>
  <c r="R122" i="9" s="1"/>
  <c r="W121" i="9"/>
  <c r="V121" i="9"/>
  <c r="U121" i="9"/>
  <c r="T121" i="9"/>
  <c r="S121" i="9"/>
  <c r="P121" i="9"/>
  <c r="O121" i="9"/>
  <c r="N121" i="9"/>
  <c r="M121" i="9"/>
  <c r="G121" i="9"/>
  <c r="I121" i="9" s="1"/>
  <c r="Q121" i="9" s="1"/>
  <c r="W120" i="9"/>
  <c r="V120" i="9"/>
  <c r="U120" i="9"/>
  <c r="T120" i="9"/>
  <c r="S120" i="9"/>
  <c r="P120" i="9"/>
  <c r="O120" i="9"/>
  <c r="N120" i="9"/>
  <c r="M120" i="9"/>
  <c r="G120" i="9"/>
  <c r="R120" i="9" s="1"/>
  <c r="W119" i="9"/>
  <c r="V119" i="9"/>
  <c r="U119" i="9"/>
  <c r="T119" i="9"/>
  <c r="S119" i="9"/>
  <c r="R119" i="9"/>
  <c r="Q119" i="9"/>
  <c r="P119" i="9"/>
  <c r="M119" i="9"/>
  <c r="G119" i="9"/>
  <c r="I119" i="9" s="1"/>
  <c r="N119" i="9" s="1"/>
  <c r="W118" i="9"/>
  <c r="V118" i="9"/>
  <c r="U118" i="9"/>
  <c r="T118" i="9"/>
  <c r="S118" i="9"/>
  <c r="R118" i="9"/>
  <c r="Q118" i="9"/>
  <c r="P118" i="9"/>
  <c r="M118" i="9"/>
  <c r="G118" i="9"/>
  <c r="I118" i="9" s="1"/>
  <c r="N118" i="9" s="1"/>
  <c r="U117" i="9"/>
  <c r="T117" i="9"/>
  <c r="S117" i="9"/>
  <c r="R117" i="9"/>
  <c r="Q117" i="9"/>
  <c r="P117" i="9"/>
  <c r="O117" i="9"/>
  <c r="N117" i="9"/>
  <c r="M117" i="9"/>
  <c r="G117" i="9"/>
  <c r="I117" i="9" s="1"/>
  <c r="V117" i="9" s="1"/>
  <c r="W116" i="9"/>
  <c r="V116" i="9"/>
  <c r="U116" i="9"/>
  <c r="S116" i="9"/>
  <c r="R116" i="9"/>
  <c r="Q116" i="9"/>
  <c r="P116" i="9"/>
  <c r="O116" i="9"/>
  <c r="N116" i="9"/>
  <c r="M116" i="9"/>
  <c r="G116" i="9"/>
  <c r="I116" i="9" s="1"/>
  <c r="T116" i="9" s="1"/>
  <c r="W115" i="9"/>
  <c r="V115" i="9"/>
  <c r="U115" i="9"/>
  <c r="T115" i="9"/>
  <c r="S115" i="9"/>
  <c r="P115" i="9"/>
  <c r="O115" i="9"/>
  <c r="N115" i="9"/>
  <c r="M115" i="9"/>
  <c r="G115" i="9"/>
  <c r="I115" i="9" s="1"/>
  <c r="Q115" i="9" s="1"/>
  <c r="U114" i="9"/>
  <c r="T114" i="9"/>
  <c r="S114" i="9"/>
  <c r="R114" i="9"/>
  <c r="Q114" i="9"/>
  <c r="P114" i="9"/>
  <c r="O114" i="9"/>
  <c r="N114" i="9"/>
  <c r="M114" i="9"/>
  <c r="G114" i="9"/>
  <c r="Y114" i="9" s="1"/>
  <c r="W113" i="9"/>
  <c r="V113" i="9"/>
  <c r="U113" i="9"/>
  <c r="T113" i="9"/>
  <c r="S113" i="9"/>
  <c r="P113" i="9"/>
  <c r="O113" i="9"/>
  <c r="N113" i="9"/>
  <c r="M113" i="9"/>
  <c r="G113" i="9"/>
  <c r="I113" i="9" s="1"/>
  <c r="Q113" i="9" s="1"/>
  <c r="U112" i="9"/>
  <c r="T112" i="9"/>
  <c r="S112" i="9"/>
  <c r="R112" i="9"/>
  <c r="Q112" i="9"/>
  <c r="P112" i="9"/>
  <c r="O112" i="9"/>
  <c r="N112" i="9"/>
  <c r="M112" i="9"/>
  <c r="G112" i="9"/>
  <c r="I112" i="9" s="1"/>
  <c r="V112" i="9" s="1"/>
  <c r="W111" i="9"/>
  <c r="V111" i="9"/>
  <c r="U111" i="9"/>
  <c r="T111" i="9"/>
  <c r="S111" i="9"/>
  <c r="P111" i="9"/>
  <c r="O111" i="9"/>
  <c r="N111" i="9"/>
  <c r="M111" i="9"/>
  <c r="G111" i="9"/>
  <c r="I111" i="9" s="1"/>
  <c r="Q111" i="9" s="1"/>
  <c r="W110" i="9"/>
  <c r="V110" i="9"/>
  <c r="U110" i="9"/>
  <c r="S110" i="9"/>
  <c r="R110" i="9"/>
  <c r="Q110" i="9"/>
  <c r="P110" i="9"/>
  <c r="O110" i="9"/>
  <c r="N110" i="9"/>
  <c r="M110" i="9"/>
  <c r="G110" i="9"/>
  <c r="I110" i="9" s="1"/>
  <c r="T110" i="9" s="1"/>
  <c r="W109" i="9"/>
  <c r="V109" i="9"/>
  <c r="U109" i="9"/>
  <c r="T109" i="9"/>
  <c r="S109" i="9"/>
  <c r="P109" i="9"/>
  <c r="O109" i="9"/>
  <c r="N109" i="9"/>
  <c r="M109" i="9"/>
  <c r="G109" i="9"/>
  <c r="I109" i="9" s="1"/>
  <c r="Q109" i="9" s="1"/>
  <c r="W108" i="9"/>
  <c r="V108" i="9"/>
  <c r="U108" i="9"/>
  <c r="T108" i="9"/>
  <c r="S108" i="9"/>
  <c r="P108" i="9"/>
  <c r="O108" i="9"/>
  <c r="N108" i="9"/>
  <c r="M108" i="9"/>
  <c r="G108" i="9"/>
  <c r="R108" i="9" s="1"/>
  <c r="W107" i="9"/>
  <c r="V107" i="9"/>
  <c r="U107" i="9"/>
  <c r="T107" i="9"/>
  <c r="S107" i="9"/>
  <c r="P107" i="9"/>
  <c r="O107" i="9"/>
  <c r="N107" i="9"/>
  <c r="M107" i="9"/>
  <c r="G107" i="9"/>
  <c r="I107" i="9" s="1"/>
  <c r="Q107" i="9" s="1"/>
  <c r="W106" i="9"/>
  <c r="V106" i="9"/>
  <c r="U106" i="9"/>
  <c r="T106" i="9"/>
  <c r="S106" i="9"/>
  <c r="P106" i="9"/>
  <c r="O106" i="9"/>
  <c r="N106" i="9"/>
  <c r="M106" i="9"/>
  <c r="G106" i="9"/>
  <c r="R106" i="9" s="1"/>
  <c r="W105" i="9"/>
  <c r="V105" i="9"/>
  <c r="U105" i="9"/>
  <c r="T105" i="9"/>
  <c r="S105" i="9"/>
  <c r="P105" i="9"/>
  <c r="O105" i="9"/>
  <c r="N105" i="9"/>
  <c r="M105" i="9"/>
  <c r="G105" i="9"/>
  <c r="I105" i="9" s="1"/>
  <c r="Q105" i="9" s="1"/>
  <c r="W104" i="9"/>
  <c r="V104" i="9"/>
  <c r="U104" i="9"/>
  <c r="T104" i="9"/>
  <c r="S104" i="9"/>
  <c r="P104" i="9"/>
  <c r="O104" i="9"/>
  <c r="N104" i="9"/>
  <c r="M104" i="9"/>
  <c r="G104" i="9"/>
  <c r="R104" i="9" s="1"/>
  <c r="W103" i="9"/>
  <c r="V103" i="9"/>
  <c r="U103" i="9"/>
  <c r="S103" i="9"/>
  <c r="R103" i="9"/>
  <c r="Q103" i="9"/>
  <c r="P103" i="9"/>
  <c r="O103" i="9"/>
  <c r="N103" i="9"/>
  <c r="M103" i="9"/>
  <c r="G103" i="9"/>
  <c r="I103" i="9" s="1"/>
  <c r="T103" i="9" s="1"/>
  <c r="W102" i="9"/>
  <c r="V102" i="9"/>
  <c r="U102" i="9"/>
  <c r="T102" i="9"/>
  <c r="S102" i="9"/>
  <c r="P102" i="9"/>
  <c r="O102" i="9"/>
  <c r="N102" i="9"/>
  <c r="M102" i="9"/>
  <c r="G102" i="9"/>
  <c r="R102" i="9" s="1"/>
  <c r="W101" i="9"/>
  <c r="V101" i="9"/>
  <c r="U101" i="9"/>
  <c r="T101" i="9"/>
  <c r="S101" i="9"/>
  <c r="P101" i="9"/>
  <c r="O101" i="9"/>
  <c r="N101" i="9"/>
  <c r="M101" i="9"/>
  <c r="G101" i="9"/>
  <c r="R101" i="9" s="1"/>
  <c r="W100" i="9"/>
  <c r="V100" i="9"/>
  <c r="U100" i="9"/>
  <c r="T100" i="9"/>
  <c r="S100" i="9"/>
  <c r="R100" i="9"/>
  <c r="Q100" i="9"/>
  <c r="P100" i="9"/>
  <c r="M100" i="9"/>
  <c r="G100" i="9"/>
  <c r="O100" i="9" s="1"/>
  <c r="W99" i="9"/>
  <c r="V99" i="9"/>
  <c r="U99" i="9"/>
  <c r="T99" i="9"/>
  <c r="S99" i="9"/>
  <c r="P99" i="9"/>
  <c r="O99" i="9"/>
  <c r="N99" i="9"/>
  <c r="M99" i="9"/>
  <c r="G99" i="9"/>
  <c r="R99" i="9" s="1"/>
  <c r="W98" i="9"/>
  <c r="V98" i="9"/>
  <c r="U98" i="9"/>
  <c r="S98" i="9"/>
  <c r="R98" i="9"/>
  <c r="Q98" i="9"/>
  <c r="P98" i="9"/>
  <c r="O98" i="9"/>
  <c r="N98" i="9"/>
  <c r="M98" i="9"/>
  <c r="K98" i="9"/>
  <c r="G98" i="9"/>
  <c r="I98" i="9" s="1"/>
  <c r="T98" i="9" s="1"/>
  <c r="W97" i="9"/>
  <c r="V97" i="9"/>
  <c r="U97" i="9"/>
  <c r="T97" i="9"/>
  <c r="S97" i="9"/>
  <c r="R97" i="9"/>
  <c r="Q97" i="9"/>
  <c r="P97" i="9"/>
  <c r="M97" i="9"/>
  <c r="G97" i="9"/>
  <c r="Y97" i="9" s="1"/>
  <c r="W96" i="9"/>
  <c r="V96" i="9"/>
  <c r="U96" i="9"/>
  <c r="S96" i="9"/>
  <c r="R96" i="9"/>
  <c r="Q96" i="9"/>
  <c r="P96" i="9"/>
  <c r="O96" i="9"/>
  <c r="N96" i="9"/>
  <c r="M96" i="9"/>
  <c r="G96" i="9"/>
  <c r="I96" i="9" s="1"/>
  <c r="T96" i="9" s="1"/>
  <c r="W95" i="9"/>
  <c r="V95" i="9"/>
  <c r="U95" i="9"/>
  <c r="T95" i="9"/>
  <c r="S95" i="9"/>
  <c r="P95" i="9"/>
  <c r="O95" i="9"/>
  <c r="N95" i="9"/>
  <c r="M95" i="9"/>
  <c r="G95" i="9"/>
  <c r="R95" i="9" s="1"/>
  <c r="W94" i="9"/>
  <c r="V94" i="9"/>
  <c r="U94" i="9"/>
  <c r="T94" i="9"/>
  <c r="S94" i="9"/>
  <c r="P94" i="9"/>
  <c r="O94" i="9"/>
  <c r="N94" i="9"/>
  <c r="M94" i="9"/>
  <c r="G94" i="9"/>
  <c r="I94" i="9" s="1"/>
  <c r="Q94" i="9" s="1"/>
  <c r="W93" i="9"/>
  <c r="V93" i="9"/>
  <c r="U93" i="9"/>
  <c r="T93" i="9"/>
  <c r="S93" i="9"/>
  <c r="R93" i="9"/>
  <c r="Q93" i="9"/>
  <c r="P93" i="9"/>
  <c r="M93" i="9"/>
  <c r="G93" i="9"/>
  <c r="Y93" i="9" s="1"/>
  <c r="W92" i="9"/>
  <c r="V92" i="9"/>
  <c r="U92" i="9"/>
  <c r="T92" i="9"/>
  <c r="S92" i="9"/>
  <c r="P92" i="9"/>
  <c r="O92" i="9"/>
  <c r="N92" i="9"/>
  <c r="M92" i="9"/>
  <c r="G92" i="9"/>
  <c r="Y92" i="9" s="1"/>
  <c r="W91" i="9"/>
  <c r="V91" i="9"/>
  <c r="U91" i="9"/>
  <c r="T91" i="9"/>
  <c r="S91" i="9"/>
  <c r="P91" i="9"/>
  <c r="O91" i="9"/>
  <c r="N91" i="9"/>
  <c r="M91" i="9"/>
  <c r="G91" i="9"/>
  <c r="I91" i="9" s="1"/>
  <c r="Q91" i="9" s="1"/>
  <c r="W90" i="9"/>
  <c r="V90" i="9"/>
  <c r="U90" i="9"/>
  <c r="T90" i="9"/>
  <c r="S90" i="9"/>
  <c r="P90" i="9"/>
  <c r="O90" i="9"/>
  <c r="N90" i="9"/>
  <c r="M90" i="9"/>
  <c r="K90" i="9"/>
  <c r="G90" i="9"/>
  <c r="R90" i="9" s="1"/>
  <c r="W89" i="9"/>
  <c r="V89" i="9"/>
  <c r="U89" i="9"/>
  <c r="T89" i="9"/>
  <c r="S89" i="9"/>
  <c r="P89" i="9"/>
  <c r="O89" i="9"/>
  <c r="N89" i="9"/>
  <c r="M89" i="9"/>
  <c r="G89" i="9"/>
  <c r="R89" i="9" s="1"/>
  <c r="W88" i="9"/>
  <c r="V88" i="9"/>
  <c r="U88" i="9"/>
  <c r="T88" i="9"/>
  <c r="S88" i="9"/>
  <c r="P88" i="9"/>
  <c r="O88" i="9"/>
  <c r="N88" i="9"/>
  <c r="M88" i="9"/>
  <c r="G88" i="9"/>
  <c r="R88" i="9" s="1"/>
  <c r="W87" i="9"/>
  <c r="V87" i="9"/>
  <c r="U87" i="9"/>
  <c r="T87" i="9"/>
  <c r="S87" i="9"/>
  <c r="P87" i="9"/>
  <c r="O87" i="9"/>
  <c r="N87" i="9"/>
  <c r="M87" i="9"/>
  <c r="G87" i="9"/>
  <c r="R87" i="9" s="1"/>
  <c r="W86" i="9"/>
  <c r="V86" i="9"/>
  <c r="U86" i="9"/>
  <c r="T86" i="9"/>
  <c r="S86" i="9"/>
  <c r="P86" i="9"/>
  <c r="O86" i="9"/>
  <c r="N86" i="9"/>
  <c r="M86" i="9"/>
  <c r="G86" i="9"/>
  <c r="R86" i="9" s="1"/>
  <c r="W85" i="9"/>
  <c r="V85" i="9"/>
  <c r="U85" i="9"/>
  <c r="T85" i="9"/>
  <c r="S85" i="9"/>
  <c r="P85" i="9"/>
  <c r="O85" i="9"/>
  <c r="N85" i="9"/>
  <c r="M85" i="9"/>
  <c r="G85" i="9"/>
  <c r="R85" i="9" s="1"/>
  <c r="W84" i="9"/>
  <c r="V84" i="9"/>
  <c r="U84" i="9"/>
  <c r="T84" i="9"/>
  <c r="S84" i="9"/>
  <c r="P84" i="9"/>
  <c r="O84" i="9"/>
  <c r="N84" i="9"/>
  <c r="M84" i="9"/>
  <c r="G84" i="9"/>
  <c r="R84" i="9" s="1"/>
  <c r="W83" i="9"/>
  <c r="V83" i="9"/>
  <c r="U83" i="9"/>
  <c r="T83" i="9"/>
  <c r="S83" i="9"/>
  <c r="P83" i="9"/>
  <c r="O83" i="9"/>
  <c r="N83" i="9"/>
  <c r="M83" i="9"/>
  <c r="G83" i="9"/>
  <c r="R83" i="9" s="1"/>
  <c r="W82" i="9"/>
  <c r="V82" i="9"/>
  <c r="U82" i="9"/>
  <c r="T82" i="9"/>
  <c r="S82" i="9"/>
  <c r="P82" i="9"/>
  <c r="O82" i="9"/>
  <c r="N82" i="9"/>
  <c r="M82" i="9"/>
  <c r="G82" i="9"/>
  <c r="R82" i="9" s="1"/>
  <c r="W81" i="9"/>
  <c r="V81" i="9"/>
  <c r="U81" i="9"/>
  <c r="T81" i="9"/>
  <c r="S81" i="9"/>
  <c r="P81" i="9"/>
  <c r="O81" i="9"/>
  <c r="N81" i="9"/>
  <c r="M81" i="9"/>
  <c r="G81" i="9"/>
  <c r="R81" i="9" s="1"/>
  <c r="W80" i="9"/>
  <c r="V80" i="9"/>
  <c r="U80" i="9"/>
  <c r="T80" i="9"/>
  <c r="S80" i="9"/>
  <c r="P80" i="9"/>
  <c r="O80" i="9"/>
  <c r="N80" i="9"/>
  <c r="M80" i="9"/>
  <c r="K80" i="9"/>
  <c r="G80" i="9"/>
  <c r="R80" i="9" s="1"/>
  <c r="W79" i="9"/>
  <c r="V79" i="9"/>
  <c r="U79" i="9"/>
  <c r="T79" i="9"/>
  <c r="S79" i="9"/>
  <c r="P79" i="9"/>
  <c r="O79" i="9"/>
  <c r="N79" i="9"/>
  <c r="M79" i="9"/>
  <c r="G79" i="9"/>
  <c r="I79" i="9" s="1"/>
  <c r="Q79" i="9" s="1"/>
  <c r="W78" i="9"/>
  <c r="V78" i="9"/>
  <c r="U78" i="9"/>
  <c r="S78" i="9"/>
  <c r="R78" i="9"/>
  <c r="Q78" i="9"/>
  <c r="P78" i="9"/>
  <c r="O78" i="9"/>
  <c r="N78" i="9"/>
  <c r="M78" i="9"/>
  <c r="G78" i="9"/>
  <c r="I78" i="9" s="1"/>
  <c r="T78" i="9" s="1"/>
  <c r="W77" i="9"/>
  <c r="V77" i="9"/>
  <c r="U77" i="9"/>
  <c r="T77" i="9"/>
  <c r="S77" i="9"/>
  <c r="P77" i="9"/>
  <c r="O77" i="9"/>
  <c r="N77" i="9"/>
  <c r="M77" i="9"/>
  <c r="G77" i="9"/>
  <c r="Y77" i="9" s="1"/>
  <c r="W76" i="9"/>
  <c r="V76" i="9"/>
  <c r="U76" i="9"/>
  <c r="T76" i="9"/>
  <c r="S76" i="9"/>
  <c r="P76" i="9"/>
  <c r="O76" i="9"/>
  <c r="N76" i="9"/>
  <c r="M76" i="9"/>
  <c r="G76" i="9"/>
  <c r="I76" i="9" s="1"/>
  <c r="Q76" i="9" s="1"/>
  <c r="W75" i="9"/>
  <c r="V75" i="9"/>
  <c r="U75" i="9"/>
  <c r="T75" i="9"/>
  <c r="S75" i="9"/>
  <c r="P75" i="9"/>
  <c r="O75" i="9"/>
  <c r="N75" i="9"/>
  <c r="M75" i="9"/>
  <c r="G75" i="9"/>
  <c r="I75" i="9" s="1"/>
  <c r="Q75" i="9" s="1"/>
  <c r="W74" i="9"/>
  <c r="V74" i="9"/>
  <c r="U74" i="9"/>
  <c r="T74" i="9"/>
  <c r="S74" i="9"/>
  <c r="P74" i="9"/>
  <c r="O74" i="9"/>
  <c r="N74" i="9"/>
  <c r="M74" i="9"/>
  <c r="G74" i="9"/>
  <c r="Y74" i="9" s="1"/>
  <c r="W73" i="9"/>
  <c r="V73" i="9"/>
  <c r="U73" i="9"/>
  <c r="T73" i="9"/>
  <c r="S73" i="9"/>
  <c r="P73" i="9"/>
  <c r="O73" i="9"/>
  <c r="N73" i="9"/>
  <c r="M73" i="9"/>
  <c r="G73" i="9"/>
  <c r="Y73" i="9" s="1"/>
  <c r="W72" i="9"/>
  <c r="V72" i="9"/>
  <c r="U72" i="9"/>
  <c r="T72" i="9"/>
  <c r="S72" i="9"/>
  <c r="P72" i="9"/>
  <c r="O72" i="9"/>
  <c r="N72" i="9"/>
  <c r="M72" i="9"/>
  <c r="G72" i="9"/>
  <c r="I72" i="9" s="1"/>
  <c r="Q72" i="9" s="1"/>
  <c r="W71" i="9"/>
  <c r="V71" i="9"/>
  <c r="U71" i="9"/>
  <c r="T71" i="9"/>
  <c r="S71" i="9"/>
  <c r="P71" i="9"/>
  <c r="O71" i="9"/>
  <c r="N71" i="9"/>
  <c r="M71" i="9"/>
  <c r="G71" i="9"/>
  <c r="I71" i="9" s="1"/>
  <c r="Q71" i="9" s="1"/>
  <c r="W70" i="9"/>
  <c r="V70" i="9"/>
  <c r="U70" i="9"/>
  <c r="T70" i="9"/>
  <c r="S70" i="9"/>
  <c r="P70" i="9"/>
  <c r="O70" i="9"/>
  <c r="N70" i="9"/>
  <c r="M70" i="9"/>
  <c r="G70" i="9"/>
  <c r="Y70" i="9" s="1"/>
  <c r="W69" i="9"/>
  <c r="V69" i="9"/>
  <c r="U69" i="9"/>
  <c r="T69" i="9"/>
  <c r="S69" i="9"/>
  <c r="P69" i="9"/>
  <c r="O69" i="9"/>
  <c r="N69" i="9"/>
  <c r="M69" i="9"/>
  <c r="G69" i="9"/>
  <c r="Y69" i="9" s="1"/>
  <c r="W68" i="9"/>
  <c r="V68" i="9"/>
  <c r="U68" i="9"/>
  <c r="T68" i="9"/>
  <c r="S68" i="9"/>
  <c r="P68" i="9"/>
  <c r="O68" i="9"/>
  <c r="N68" i="9"/>
  <c r="M68" i="9"/>
  <c r="K68" i="9"/>
  <c r="F68" i="9"/>
  <c r="G68" i="9" s="1"/>
  <c r="R68" i="9" s="1"/>
  <c r="W67" i="9"/>
  <c r="V67" i="9"/>
  <c r="U67" i="9"/>
  <c r="T67" i="9"/>
  <c r="S67" i="9"/>
  <c r="R67" i="9"/>
  <c r="P67" i="9"/>
  <c r="O67" i="9"/>
  <c r="N67" i="9"/>
  <c r="M67" i="9"/>
  <c r="I67" i="9"/>
  <c r="Q67" i="9" s="1"/>
  <c r="F67" i="9"/>
  <c r="W66" i="9"/>
  <c r="V66" i="9"/>
  <c r="U66" i="9"/>
  <c r="S66" i="9"/>
  <c r="R66" i="9"/>
  <c r="Q66" i="9"/>
  <c r="P66" i="9"/>
  <c r="O66" i="9"/>
  <c r="N66" i="9"/>
  <c r="M66" i="9"/>
  <c r="F66" i="9"/>
  <c r="G66" i="9" s="1"/>
  <c r="I66" i="9" s="1"/>
  <c r="T66" i="9" s="1"/>
  <c r="W65" i="9"/>
  <c r="V65" i="9"/>
  <c r="U65" i="9"/>
  <c r="T65" i="9"/>
  <c r="S65" i="9"/>
  <c r="R65" i="9"/>
  <c r="P65" i="9"/>
  <c r="O65" i="9"/>
  <c r="N65" i="9"/>
  <c r="M65" i="9"/>
  <c r="I65" i="9"/>
  <c r="Q65" i="9" s="1"/>
  <c r="W64" i="9"/>
  <c r="V64" i="9"/>
  <c r="U64" i="9"/>
  <c r="T64" i="9"/>
  <c r="S64" i="9"/>
  <c r="R64" i="9"/>
  <c r="P64" i="9"/>
  <c r="O64" i="9"/>
  <c r="N64" i="9"/>
  <c r="M64" i="9"/>
  <c r="I64" i="9"/>
  <c r="Q64" i="9" s="1"/>
  <c r="F64" i="9"/>
  <c r="W63" i="9"/>
  <c r="V63" i="9"/>
  <c r="U63" i="9"/>
  <c r="T63" i="9"/>
  <c r="S63" i="9"/>
  <c r="R63" i="9"/>
  <c r="P63" i="9"/>
  <c r="O63" i="9"/>
  <c r="N63" i="9"/>
  <c r="M63" i="9"/>
  <c r="I63" i="9"/>
  <c r="Q63" i="9" s="1"/>
  <c r="F63" i="9"/>
  <c r="W62" i="9"/>
  <c r="V62" i="9"/>
  <c r="U62" i="9"/>
  <c r="S62" i="9"/>
  <c r="R62" i="9"/>
  <c r="Q62" i="9"/>
  <c r="P62" i="9"/>
  <c r="O62" i="9"/>
  <c r="N62" i="9"/>
  <c r="M62" i="9"/>
  <c r="G62" i="9"/>
  <c r="I62" i="9" s="1"/>
  <c r="W61" i="9"/>
  <c r="V61" i="9"/>
  <c r="U61" i="9"/>
  <c r="T61" i="9"/>
  <c r="S61" i="9"/>
  <c r="R61" i="9"/>
  <c r="Q61" i="9"/>
  <c r="P61" i="9"/>
  <c r="M61" i="9"/>
  <c r="K61" i="9"/>
  <c r="G61" i="9"/>
  <c r="I61" i="9" s="1"/>
  <c r="N61" i="9" s="1"/>
  <c r="W60" i="9"/>
  <c r="V60" i="9"/>
  <c r="U60" i="9"/>
  <c r="T60" i="9"/>
  <c r="S60" i="9"/>
  <c r="R60" i="9"/>
  <c r="Q60" i="9"/>
  <c r="P60" i="9"/>
  <c r="M60" i="9"/>
  <c r="G60" i="9"/>
  <c r="O60" i="9" s="1"/>
  <c r="W59" i="9"/>
  <c r="V59" i="9"/>
  <c r="U59" i="9"/>
  <c r="T59" i="9"/>
  <c r="S59" i="9"/>
  <c r="P59" i="9"/>
  <c r="O59" i="9"/>
  <c r="N59" i="9"/>
  <c r="M59" i="9"/>
  <c r="G59" i="9"/>
  <c r="I59" i="9" s="1"/>
  <c r="Q59" i="9" s="1"/>
  <c r="W58" i="9"/>
  <c r="V58" i="9"/>
  <c r="U58" i="9"/>
  <c r="T58" i="9"/>
  <c r="S58" i="9"/>
  <c r="R58" i="9"/>
  <c r="Q58" i="9"/>
  <c r="P58" i="9"/>
  <c r="M58" i="9"/>
  <c r="G58" i="9"/>
  <c r="I58" i="9" s="1"/>
  <c r="N58" i="9" s="1"/>
  <c r="W57" i="9"/>
  <c r="V57" i="9"/>
  <c r="U57" i="9"/>
  <c r="T57" i="9"/>
  <c r="S57" i="9"/>
  <c r="R57" i="9"/>
  <c r="Q57" i="9"/>
  <c r="P57" i="9"/>
  <c r="M57" i="9"/>
  <c r="G57" i="9"/>
  <c r="O57" i="9" s="1"/>
  <c r="W56" i="9"/>
  <c r="V56" i="9"/>
  <c r="U56" i="9"/>
  <c r="T56" i="9"/>
  <c r="S56" i="9"/>
  <c r="R56" i="9"/>
  <c r="Q56" i="9"/>
  <c r="P56" i="9"/>
  <c r="M56" i="9"/>
  <c r="G56" i="9"/>
  <c r="O56" i="9" s="1"/>
  <c r="W55" i="9"/>
  <c r="V55" i="9"/>
  <c r="U55" i="9"/>
  <c r="T55" i="9"/>
  <c r="S55" i="9"/>
  <c r="P55" i="9"/>
  <c r="O55" i="9"/>
  <c r="N55" i="9"/>
  <c r="M55" i="9"/>
  <c r="G55" i="9"/>
  <c r="R55" i="9" s="1"/>
  <c r="W54" i="9"/>
  <c r="V54" i="9"/>
  <c r="U54" i="9"/>
  <c r="T54" i="9"/>
  <c r="S54" i="9"/>
  <c r="P54" i="9"/>
  <c r="O54" i="9"/>
  <c r="N54" i="9"/>
  <c r="M54" i="9"/>
  <c r="G54" i="9"/>
  <c r="R54" i="9" s="1"/>
  <c r="W53" i="9"/>
  <c r="V53" i="9"/>
  <c r="U53" i="9"/>
  <c r="T53" i="9"/>
  <c r="S53" i="9"/>
  <c r="P53" i="9"/>
  <c r="O53" i="9"/>
  <c r="N53" i="9"/>
  <c r="M53" i="9"/>
  <c r="G53" i="9"/>
  <c r="I53" i="9" s="1"/>
  <c r="Q53" i="9" s="1"/>
  <c r="W52" i="9"/>
  <c r="V52" i="9"/>
  <c r="U52" i="9"/>
  <c r="T52" i="9"/>
  <c r="S52" i="9"/>
  <c r="P52" i="9"/>
  <c r="O52" i="9"/>
  <c r="N52" i="9"/>
  <c r="M52" i="9"/>
  <c r="G52" i="9"/>
  <c r="R52" i="9" s="1"/>
  <c r="W51" i="9"/>
  <c r="V51" i="9"/>
  <c r="U51" i="9"/>
  <c r="T51" i="9"/>
  <c r="S51" i="9"/>
  <c r="P51" i="9"/>
  <c r="O51" i="9"/>
  <c r="N51" i="9"/>
  <c r="M51" i="9"/>
  <c r="G51" i="9"/>
  <c r="I51" i="9" s="1"/>
  <c r="Q51" i="9" s="1"/>
  <c r="W50" i="9"/>
  <c r="V50" i="9"/>
  <c r="U50" i="9"/>
  <c r="T50" i="9"/>
  <c r="S50" i="9"/>
  <c r="P50" i="9"/>
  <c r="O50" i="9"/>
  <c r="N50" i="9"/>
  <c r="M50" i="9"/>
  <c r="G50" i="9"/>
  <c r="R50" i="9" s="1"/>
  <c r="W49" i="9"/>
  <c r="V49" i="9"/>
  <c r="U49" i="9"/>
  <c r="T49" i="9"/>
  <c r="S49" i="9"/>
  <c r="P49" i="9"/>
  <c r="O49" i="9"/>
  <c r="N49" i="9"/>
  <c r="M49" i="9"/>
  <c r="G49" i="9"/>
  <c r="I49" i="9" s="1"/>
  <c r="Q49" i="9" s="1"/>
  <c r="W48" i="9"/>
  <c r="V48" i="9"/>
  <c r="U48" i="9"/>
  <c r="T48" i="9"/>
  <c r="S48" i="9"/>
  <c r="P48" i="9"/>
  <c r="O48" i="9"/>
  <c r="N48" i="9"/>
  <c r="M48" i="9"/>
  <c r="G48" i="9"/>
  <c r="R48" i="9" s="1"/>
  <c r="W47" i="9"/>
  <c r="V47" i="9"/>
  <c r="U47" i="9"/>
  <c r="T47" i="9"/>
  <c r="S47" i="9"/>
  <c r="P47" i="9"/>
  <c r="O47" i="9"/>
  <c r="N47" i="9"/>
  <c r="M47" i="9"/>
  <c r="G47" i="9"/>
  <c r="I47" i="9" s="1"/>
  <c r="U46" i="9"/>
  <c r="T46" i="9"/>
  <c r="S46" i="9"/>
  <c r="R46" i="9"/>
  <c r="Q46" i="9"/>
  <c r="P46" i="9"/>
  <c r="O46" i="9"/>
  <c r="N46" i="9"/>
  <c r="M46" i="9"/>
  <c r="K46" i="9"/>
  <c r="G46" i="9"/>
  <c r="I46" i="9" s="1"/>
  <c r="V46" i="9" s="1"/>
  <c r="W45" i="9"/>
  <c r="V45" i="9"/>
  <c r="U45" i="9"/>
  <c r="T45" i="9"/>
  <c r="S45" i="9"/>
  <c r="P45" i="9"/>
  <c r="O45" i="9"/>
  <c r="N45" i="9"/>
  <c r="M45" i="9"/>
  <c r="G45" i="9"/>
  <c r="W44" i="9"/>
  <c r="V44" i="9"/>
  <c r="U44" i="9"/>
  <c r="T44" i="9"/>
  <c r="S44" i="9"/>
  <c r="P44" i="9"/>
  <c r="O44" i="9"/>
  <c r="N44" i="9"/>
  <c r="M44" i="9"/>
  <c r="G44" i="9"/>
  <c r="W43" i="9"/>
  <c r="V43" i="9"/>
  <c r="U43" i="9"/>
  <c r="T43" i="9"/>
  <c r="S43" i="9"/>
  <c r="P43" i="9"/>
  <c r="O43" i="9"/>
  <c r="N43" i="9"/>
  <c r="M43" i="9"/>
  <c r="G43" i="9"/>
  <c r="I43" i="9" s="1"/>
  <c r="Q43" i="9" s="1"/>
  <c r="W42" i="9"/>
  <c r="V42" i="9"/>
  <c r="U42" i="9"/>
  <c r="T42" i="9"/>
  <c r="S42" i="9"/>
  <c r="P42" i="9"/>
  <c r="O42" i="9"/>
  <c r="N42" i="9"/>
  <c r="M42" i="9"/>
  <c r="G42" i="9"/>
  <c r="I42" i="9" s="1"/>
  <c r="Q42" i="9" s="1"/>
  <c r="W41" i="9"/>
  <c r="V41" i="9"/>
  <c r="U41" i="9"/>
  <c r="T41" i="9"/>
  <c r="S41" i="9"/>
  <c r="P41" i="9"/>
  <c r="O41" i="9"/>
  <c r="N41" i="9"/>
  <c r="M41" i="9"/>
  <c r="G41" i="9"/>
  <c r="W40" i="9"/>
  <c r="V40" i="9"/>
  <c r="U40" i="9"/>
  <c r="T40" i="9"/>
  <c r="S40" i="9"/>
  <c r="P40" i="9"/>
  <c r="O40" i="9"/>
  <c r="N40" i="9"/>
  <c r="M40" i="9"/>
  <c r="G40" i="9"/>
  <c r="W39" i="9"/>
  <c r="V39" i="9"/>
  <c r="U39" i="9"/>
  <c r="T39" i="9"/>
  <c r="S39" i="9"/>
  <c r="R39" i="9"/>
  <c r="Q39" i="9"/>
  <c r="P39" i="9"/>
  <c r="M39" i="9"/>
  <c r="G39" i="9"/>
  <c r="I39" i="9" s="1"/>
  <c r="N39" i="9" s="1"/>
  <c r="W38" i="9"/>
  <c r="V38" i="9"/>
  <c r="U38" i="9"/>
  <c r="T38" i="9"/>
  <c r="S38" i="9"/>
  <c r="P38" i="9"/>
  <c r="O38" i="9"/>
  <c r="N38" i="9"/>
  <c r="M38" i="9"/>
  <c r="G38" i="9"/>
  <c r="I38" i="9" s="1"/>
  <c r="Q38" i="9" s="1"/>
  <c r="W37" i="9"/>
  <c r="V37" i="9"/>
  <c r="U37" i="9"/>
  <c r="T37" i="9"/>
  <c r="S37" i="9"/>
  <c r="P37" i="9"/>
  <c r="O37" i="9"/>
  <c r="N37" i="9"/>
  <c r="M37" i="9"/>
  <c r="G37" i="9"/>
  <c r="W36" i="9"/>
  <c r="V36" i="9"/>
  <c r="U36" i="9"/>
  <c r="T36" i="9"/>
  <c r="S36" i="9"/>
  <c r="P36" i="9"/>
  <c r="O36" i="9"/>
  <c r="N36" i="9"/>
  <c r="M36" i="9"/>
  <c r="G36" i="9"/>
  <c r="W35" i="9"/>
  <c r="V35" i="9"/>
  <c r="U35" i="9"/>
  <c r="T35" i="9"/>
  <c r="S35" i="9"/>
  <c r="P35" i="9"/>
  <c r="O35" i="9"/>
  <c r="N35" i="9"/>
  <c r="M35" i="9"/>
  <c r="G35" i="9"/>
  <c r="W34" i="9"/>
  <c r="V34" i="9"/>
  <c r="U34" i="9"/>
  <c r="T34" i="9"/>
  <c r="S34" i="9"/>
  <c r="P34" i="9"/>
  <c r="O34" i="9"/>
  <c r="N34" i="9"/>
  <c r="M34" i="9"/>
  <c r="G34" i="9"/>
  <c r="I34" i="9" s="1"/>
  <c r="Q34" i="9" s="1"/>
  <c r="W33" i="9"/>
  <c r="V33" i="9"/>
  <c r="U33" i="9"/>
  <c r="T33" i="9"/>
  <c r="S33" i="9"/>
  <c r="R33" i="9"/>
  <c r="Q33" i="9"/>
  <c r="P33" i="9"/>
  <c r="M33" i="9"/>
  <c r="G33" i="9"/>
  <c r="I33" i="9" s="1"/>
  <c r="N33" i="9" s="1"/>
  <c r="W32" i="9"/>
  <c r="V32" i="9"/>
  <c r="U32" i="9"/>
  <c r="T32" i="9"/>
  <c r="S32" i="9"/>
  <c r="P32" i="9"/>
  <c r="O32" i="9"/>
  <c r="N32" i="9"/>
  <c r="M32" i="9"/>
  <c r="G32" i="9"/>
  <c r="W31" i="9"/>
  <c r="V31" i="9"/>
  <c r="U31" i="9"/>
  <c r="T31" i="9"/>
  <c r="S31" i="9"/>
  <c r="P31" i="9"/>
  <c r="O31" i="9"/>
  <c r="N31" i="9"/>
  <c r="M31" i="9"/>
  <c r="G31" i="9"/>
  <c r="W30" i="9"/>
  <c r="V30" i="9"/>
  <c r="U30" i="9"/>
  <c r="T30" i="9"/>
  <c r="S30" i="9"/>
  <c r="P30" i="9"/>
  <c r="O30" i="9"/>
  <c r="N30" i="9"/>
  <c r="M30" i="9"/>
  <c r="G30" i="9"/>
  <c r="W29" i="9"/>
  <c r="V29" i="9"/>
  <c r="U29" i="9"/>
  <c r="T29" i="9"/>
  <c r="S29" i="9"/>
  <c r="P29" i="9"/>
  <c r="O29" i="9"/>
  <c r="N29" i="9"/>
  <c r="M29" i="9"/>
  <c r="G29" i="9"/>
  <c r="I29" i="9" s="1"/>
  <c r="Q29" i="9" s="1"/>
  <c r="W28" i="9"/>
  <c r="V28" i="9"/>
  <c r="U28" i="9"/>
  <c r="T28" i="9"/>
  <c r="S28" i="9"/>
  <c r="P28" i="9"/>
  <c r="O28" i="9"/>
  <c r="N28" i="9"/>
  <c r="M28" i="9"/>
  <c r="G28" i="9"/>
  <c r="R28" i="9" s="1"/>
  <c r="W27" i="9"/>
  <c r="V27" i="9"/>
  <c r="U27" i="9"/>
  <c r="T27" i="9"/>
  <c r="S27" i="9"/>
  <c r="P27" i="9"/>
  <c r="O27" i="9"/>
  <c r="N27" i="9"/>
  <c r="M27" i="9"/>
  <c r="G27" i="9"/>
  <c r="W26" i="9"/>
  <c r="V26" i="9"/>
  <c r="U26" i="9"/>
  <c r="T26" i="9"/>
  <c r="S26" i="9"/>
  <c r="P26" i="9"/>
  <c r="O26" i="9"/>
  <c r="N26" i="9"/>
  <c r="M26" i="9"/>
  <c r="G26" i="9"/>
  <c r="W25" i="9"/>
  <c r="V25" i="9"/>
  <c r="U25" i="9"/>
  <c r="T25" i="9"/>
  <c r="S25" i="9"/>
  <c r="P25" i="9"/>
  <c r="O25" i="9"/>
  <c r="N25" i="9"/>
  <c r="M25" i="9"/>
  <c r="G25" i="9"/>
  <c r="I25" i="9" s="1"/>
  <c r="Q25" i="9" s="1"/>
  <c r="W24" i="9"/>
  <c r="V24" i="9"/>
  <c r="U24" i="9"/>
  <c r="S24" i="9"/>
  <c r="R24" i="9"/>
  <c r="Q24" i="9"/>
  <c r="P24" i="9"/>
  <c r="O24" i="9"/>
  <c r="N24" i="9"/>
  <c r="M24" i="9"/>
  <c r="G24" i="9"/>
  <c r="I24" i="9" s="1"/>
  <c r="W23" i="9"/>
  <c r="V23" i="9"/>
  <c r="U23" i="9"/>
  <c r="S23" i="9"/>
  <c r="R23" i="9"/>
  <c r="Q23" i="9"/>
  <c r="P23" i="9"/>
  <c r="O23" i="9"/>
  <c r="N23" i="9"/>
  <c r="M23" i="9"/>
  <c r="G23" i="9"/>
  <c r="I23" i="9" s="1"/>
  <c r="T23" i="9" s="1"/>
  <c r="W22" i="9"/>
  <c r="V22" i="9"/>
  <c r="U22" i="9"/>
  <c r="S22" i="9"/>
  <c r="R22" i="9"/>
  <c r="Q22" i="9"/>
  <c r="P22" i="9"/>
  <c r="O22" i="9"/>
  <c r="N22" i="9"/>
  <c r="M22" i="9"/>
  <c r="G22" i="9"/>
  <c r="I22" i="9" s="1"/>
  <c r="T22" i="9" s="1"/>
  <c r="W21" i="9"/>
  <c r="V21" i="9"/>
  <c r="U21" i="9"/>
  <c r="S21" i="9"/>
  <c r="R21" i="9"/>
  <c r="Q21" i="9"/>
  <c r="P21" i="9"/>
  <c r="O21" i="9"/>
  <c r="N21" i="9"/>
  <c r="M21" i="9"/>
  <c r="G21" i="9"/>
  <c r="I21" i="9" s="1"/>
  <c r="T21" i="9" s="1"/>
  <c r="W20" i="9"/>
  <c r="V20" i="9"/>
  <c r="U20" i="9"/>
  <c r="S20" i="9"/>
  <c r="R20" i="9"/>
  <c r="Q20" i="9"/>
  <c r="P20" i="9"/>
  <c r="O20" i="9"/>
  <c r="N20" i="9"/>
  <c r="M20" i="9"/>
  <c r="G20" i="9"/>
  <c r="I20" i="9" s="1"/>
  <c r="T20" i="9" s="1"/>
  <c r="W19" i="9"/>
  <c r="V19" i="9"/>
  <c r="U19" i="9"/>
  <c r="S19" i="9"/>
  <c r="R19" i="9"/>
  <c r="Q19" i="9"/>
  <c r="P19" i="9"/>
  <c r="O19" i="9"/>
  <c r="N19" i="9"/>
  <c r="M19" i="9"/>
  <c r="G19" i="9"/>
  <c r="I19" i="9" s="1"/>
  <c r="W18" i="9"/>
  <c r="V18" i="9"/>
  <c r="U18" i="9"/>
  <c r="S18" i="9"/>
  <c r="R18" i="9"/>
  <c r="Q18" i="9"/>
  <c r="P18" i="9"/>
  <c r="O18" i="9"/>
  <c r="N18" i="9"/>
  <c r="M18" i="9"/>
  <c r="G18" i="9"/>
  <c r="I18" i="9" s="1"/>
  <c r="W17" i="9"/>
  <c r="V17" i="9"/>
  <c r="U17" i="9"/>
  <c r="T17" i="9"/>
  <c r="S17" i="9"/>
  <c r="R17" i="9"/>
  <c r="Q17" i="9"/>
  <c r="P17" i="9"/>
  <c r="M17" i="9"/>
  <c r="G17" i="9"/>
  <c r="I17" i="9" s="1"/>
  <c r="N17" i="9" s="1"/>
  <c r="W16" i="9"/>
  <c r="V16" i="9"/>
  <c r="U16" i="9"/>
  <c r="S16" i="9"/>
  <c r="R16" i="9"/>
  <c r="Q16" i="9"/>
  <c r="P16" i="9"/>
  <c r="O16" i="9"/>
  <c r="N16" i="9"/>
  <c r="M16" i="9"/>
  <c r="G16" i="9"/>
  <c r="I16" i="9" s="1"/>
  <c r="T16" i="9" s="1"/>
  <c r="W15" i="9"/>
  <c r="V15" i="9"/>
  <c r="U15" i="9"/>
  <c r="T15" i="9"/>
  <c r="S15" i="9"/>
  <c r="P15" i="9"/>
  <c r="O15" i="9"/>
  <c r="N15" i="9"/>
  <c r="M15" i="9"/>
  <c r="G15" i="9"/>
  <c r="W14" i="9"/>
  <c r="V14" i="9"/>
  <c r="U14" i="9"/>
  <c r="T14" i="9"/>
  <c r="S14" i="9"/>
  <c r="P14" i="9"/>
  <c r="O14" i="9"/>
  <c r="N14" i="9"/>
  <c r="M14" i="9"/>
  <c r="G14" i="9"/>
  <c r="W13" i="9"/>
  <c r="V13" i="9"/>
  <c r="U13" i="9"/>
  <c r="T13" i="9"/>
  <c r="S13" i="9"/>
  <c r="R13" i="9"/>
  <c r="Q13" i="9"/>
  <c r="P13" i="9"/>
  <c r="M13" i="9"/>
  <c r="G13" i="9"/>
  <c r="I13" i="9" s="1"/>
  <c r="N13" i="9" s="1"/>
  <c r="B13" i="9"/>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B114" i="9" s="1"/>
  <c r="B115" i="9" s="1"/>
  <c r="B116" i="9" s="1"/>
  <c r="B117" i="9" s="1"/>
  <c r="B118" i="9" s="1"/>
  <c r="B119" i="9" s="1"/>
  <c r="B120" i="9" s="1"/>
  <c r="B121" i="9" s="1"/>
  <c r="B122" i="9" s="1"/>
  <c r="B123" i="9" s="1"/>
  <c r="B124" i="9" s="1"/>
  <c r="B125" i="9" s="1"/>
  <c r="B126" i="9" s="1"/>
  <c r="B127" i="9" s="1"/>
  <c r="B128" i="9" s="1"/>
  <c r="B129" i="9" s="1"/>
  <c r="B130" i="9" s="1"/>
  <c r="B131" i="9" s="1"/>
  <c r="B132" i="9" s="1"/>
  <c r="B133" i="9" s="1"/>
  <c r="B134" i="9" s="1"/>
  <c r="B135" i="9" s="1"/>
  <c r="B136" i="9" s="1"/>
  <c r="B137" i="9" s="1"/>
  <c r="B138" i="9" s="1"/>
  <c r="B139" i="9" s="1"/>
  <c r="B140" i="9" s="1"/>
  <c r="B141" i="9" s="1"/>
  <c r="B142" i="9" s="1"/>
  <c r="B143" i="9" s="1"/>
  <c r="B144" i="9" s="1"/>
  <c r="B145" i="9" s="1"/>
  <c r="B146" i="9" s="1"/>
  <c r="B147" i="9" s="1"/>
  <c r="B148" i="9" s="1"/>
  <c r="B149" i="9" s="1"/>
  <c r="B150" i="9" s="1"/>
  <c r="B151" i="9" s="1"/>
  <c r="B152" i="9" s="1"/>
  <c r="B153" i="9" s="1"/>
  <c r="B154" i="9" s="1"/>
  <c r="B155" i="9" s="1"/>
  <c r="B156" i="9" s="1"/>
  <c r="B157" i="9" s="1"/>
  <c r="B158" i="9" s="1"/>
  <c r="B159" i="9" s="1"/>
  <c r="B160" i="9" s="1"/>
  <c r="B161" i="9" s="1"/>
  <c r="B162" i="9" s="1"/>
  <c r="B163" i="9" s="1"/>
  <c r="B164" i="9" s="1"/>
  <c r="B165" i="9" s="1"/>
  <c r="B166" i="9" s="1"/>
  <c r="B167" i="9" s="1"/>
  <c r="B168" i="9" s="1"/>
  <c r="B169" i="9" s="1"/>
  <c r="B170" i="9" s="1"/>
  <c r="B171" i="9" s="1"/>
  <c r="B172" i="9" s="1"/>
  <c r="B173" i="9" s="1"/>
  <c r="B174" i="9" s="1"/>
  <c r="B175" i="9" s="1"/>
  <c r="B176" i="9" s="1"/>
  <c r="B177" i="9" s="1"/>
  <c r="B178" i="9" s="1"/>
  <c r="B179" i="9" s="1"/>
  <c r="B180" i="9" s="1"/>
  <c r="B181" i="9" s="1"/>
  <c r="B182" i="9" s="1"/>
  <c r="B183" i="9" s="1"/>
  <c r="B184" i="9" s="1"/>
  <c r="B185" i="9" s="1"/>
  <c r="B186" i="9" s="1"/>
  <c r="B187" i="9" s="1"/>
  <c r="B188" i="9" s="1"/>
  <c r="B189" i="9" s="1"/>
  <c r="B190" i="9" s="1"/>
  <c r="B191" i="9" s="1"/>
  <c r="B192" i="9" s="1"/>
  <c r="B193" i="9" s="1"/>
  <c r="B194" i="9" s="1"/>
  <c r="B195" i="9" s="1"/>
  <c r="B196" i="9" s="1"/>
  <c r="B197" i="9" s="1"/>
  <c r="B198" i="9" s="1"/>
  <c r="B199" i="9" s="1"/>
  <c r="B200" i="9" s="1"/>
  <c r="B201" i="9" s="1"/>
  <c r="B202" i="9" s="1"/>
  <c r="B203" i="9" s="1"/>
  <c r="B204" i="9" s="1"/>
  <c r="B205" i="9" s="1"/>
  <c r="B206" i="9" s="1"/>
  <c r="B207" i="9" s="1"/>
  <c r="B208" i="9" s="1"/>
  <c r="B209" i="9" s="1"/>
  <c r="B210" i="9" s="1"/>
  <c r="B211" i="9" s="1"/>
  <c r="B212" i="9" s="1"/>
  <c r="B213" i="9" s="1"/>
  <c r="B214" i="9" s="1"/>
  <c r="B215" i="9" s="1"/>
  <c r="B216" i="9" s="1"/>
  <c r="B217" i="9" s="1"/>
  <c r="B218" i="9" s="1"/>
  <c r="B219" i="9" s="1"/>
  <c r="B220" i="9" s="1"/>
  <c r="B221" i="9" s="1"/>
  <c r="B222" i="9" s="1"/>
  <c r="B223" i="9" s="1"/>
  <c r="B224" i="9" s="1"/>
  <c r="B225" i="9" s="1"/>
  <c r="B226" i="9" s="1"/>
  <c r="B227" i="9" s="1"/>
  <c r="B228" i="9" s="1"/>
  <c r="B229" i="9" s="1"/>
  <c r="B230" i="9" s="1"/>
  <c r="B231" i="9" s="1"/>
  <c r="B232" i="9" s="1"/>
  <c r="B233" i="9" s="1"/>
  <c r="B234" i="9" s="1"/>
  <c r="B235" i="9" s="1"/>
  <c r="B236" i="9" s="1"/>
  <c r="B237" i="9" s="1"/>
  <c r="B238" i="9" s="1"/>
  <c r="B239" i="9" s="1"/>
  <c r="B240" i="9" s="1"/>
  <c r="B241" i="9" s="1"/>
  <c r="B242" i="9" s="1"/>
  <c r="B243" i="9" s="1"/>
  <c r="B244" i="9" s="1"/>
  <c r="B245" i="9" s="1"/>
  <c r="B246" i="9" s="1"/>
  <c r="B247" i="9" s="1"/>
  <c r="B248" i="9" s="1"/>
  <c r="B249" i="9" s="1"/>
  <c r="B250" i="9" s="1"/>
  <c r="B251" i="9" s="1"/>
  <c r="B252" i="9" s="1"/>
  <c r="B253" i="9" s="1"/>
  <c r="B254" i="9" s="1"/>
  <c r="B255" i="9" s="1"/>
  <c r="B256" i="9" s="1"/>
  <c r="B257" i="9" s="1"/>
  <c r="B258" i="9" s="1"/>
  <c r="B259" i="9" s="1"/>
  <c r="B260" i="9" s="1"/>
  <c r="B261" i="9" s="1"/>
  <c r="B262" i="9" s="1"/>
  <c r="B263" i="9" s="1"/>
  <c r="B264" i="9" s="1"/>
  <c r="B265" i="9" s="1"/>
  <c r="B266" i="9" s="1"/>
  <c r="B267" i="9" s="1"/>
  <c r="B268" i="9" s="1"/>
  <c r="B269" i="9" s="1"/>
  <c r="B270" i="9" s="1"/>
  <c r="B271" i="9" s="1"/>
  <c r="B272" i="9" s="1"/>
  <c r="W12" i="9"/>
  <c r="V12" i="9"/>
  <c r="U12" i="9"/>
  <c r="T12" i="9"/>
  <c r="S12" i="9"/>
  <c r="R12" i="9"/>
  <c r="Q12" i="9"/>
  <c r="P12" i="9"/>
  <c r="M12" i="9"/>
  <c r="G12" i="9"/>
  <c r="O12" i="9" s="1"/>
  <c r="H7" i="9"/>
  <c r="I7" i="9" s="1"/>
  <c r="G7" i="9"/>
  <c r="E7" i="9"/>
  <c r="E6" i="9"/>
  <c r="E5" i="9"/>
  <c r="E4" i="9"/>
  <c r="E3" i="9"/>
  <c r="L1" i="9"/>
  <c r="I39" i="8"/>
  <c r="H39" i="8"/>
  <c r="G39" i="8"/>
  <c r="I38" i="8"/>
  <c r="I37" i="8"/>
  <c r="I36" i="8"/>
  <c r="I35" i="8"/>
  <c r="I34" i="8"/>
  <c r="I33" i="8"/>
  <c r="I32" i="8"/>
  <c r="I31" i="8"/>
  <c r="I30" i="8"/>
  <c r="I29" i="8"/>
  <c r="I28" i="8"/>
  <c r="I27" i="8"/>
  <c r="I26" i="8"/>
  <c r="I25" i="8"/>
  <c r="I24" i="8"/>
  <c r="I23" i="8"/>
  <c r="I22" i="8"/>
  <c r="I21" i="8"/>
  <c r="I20" i="8"/>
  <c r="I19" i="8"/>
  <c r="I18" i="8"/>
  <c r="I17" i="8"/>
  <c r="I16" i="8"/>
  <c r="I15" i="8"/>
  <c r="I14" i="8"/>
  <c r="I13" i="8"/>
  <c r="I12" i="8"/>
  <c r="I11" i="8"/>
  <c r="I10" i="8"/>
  <c r="I9" i="8"/>
  <c r="I8" i="8"/>
  <c r="I7" i="8"/>
  <c r="I6" i="8"/>
  <c r="I5" i="8"/>
  <c r="I4" i="8"/>
  <c r="E19" i="10"/>
  <c r="G305" i="9" l="1"/>
  <c r="O41" i="11"/>
  <c r="L41" i="11"/>
  <c r="P41" i="11"/>
  <c r="Q41" i="11"/>
  <c r="R41" i="11"/>
  <c r="X41" i="11"/>
  <c r="S41" i="11"/>
  <c r="Y41" i="11"/>
  <c r="W41" i="11"/>
  <c r="V41" i="11"/>
  <c r="R49" i="9"/>
  <c r="M41" i="11"/>
  <c r="N41" i="11"/>
  <c r="Y68" i="9"/>
  <c r="Y214" i="9"/>
  <c r="Y222" i="9"/>
  <c r="Y230" i="9"/>
  <c r="I180" i="9"/>
  <c r="N180" i="9" s="1"/>
  <c r="O238" i="9"/>
  <c r="Y84" i="9"/>
  <c r="Y215" i="9"/>
  <c r="Y223" i="9"/>
  <c r="Y237" i="9"/>
  <c r="O185" i="9"/>
  <c r="Y200" i="9"/>
  <c r="Y216" i="9"/>
  <c r="Y224" i="9"/>
  <c r="Y239" i="9"/>
  <c r="Y209" i="9"/>
  <c r="Y217" i="9"/>
  <c r="Y225" i="9"/>
  <c r="I211" i="9"/>
  <c r="Q211" i="9" s="1"/>
  <c r="Y210" i="9"/>
  <c r="Y218" i="9"/>
  <c r="Y226" i="9"/>
  <c r="Y241" i="9"/>
  <c r="R51" i="9"/>
  <c r="R152" i="9"/>
  <c r="I197" i="9"/>
  <c r="Q197" i="9" s="1"/>
  <c r="I200" i="9"/>
  <c r="N200" i="9" s="1"/>
  <c r="R213" i="9"/>
  <c r="Y211" i="9"/>
  <c r="Y219" i="9"/>
  <c r="Y227" i="9"/>
  <c r="Y242" i="9"/>
  <c r="R59" i="9"/>
  <c r="Y212" i="9"/>
  <c r="Y220" i="9"/>
  <c r="Y228" i="9"/>
  <c r="Y243" i="9"/>
  <c r="Y213" i="9"/>
  <c r="Y221" i="9"/>
  <c r="Y229" i="9"/>
  <c r="R105" i="9"/>
  <c r="W117" i="9"/>
  <c r="I207" i="9"/>
  <c r="Q207" i="9" s="1"/>
  <c r="Y76" i="9"/>
  <c r="I247" i="9"/>
  <c r="Q247" i="9" s="1"/>
  <c r="Y60" i="9"/>
  <c r="Y100" i="9"/>
  <c r="Y108" i="9"/>
  <c r="Y116" i="9"/>
  <c r="Y162" i="9"/>
  <c r="I177" i="9"/>
  <c r="Q177" i="9" s="1"/>
  <c r="Y13" i="9"/>
  <c r="Y61" i="9"/>
  <c r="Y85" i="9"/>
  <c r="Y101" i="9"/>
  <c r="Y109" i="9"/>
  <c r="Y117" i="9"/>
  <c r="Y169" i="9"/>
  <c r="I84" i="9"/>
  <c r="Q84" i="9" s="1"/>
  <c r="Y17" i="9"/>
  <c r="Y62" i="9"/>
  <c r="Y78" i="9"/>
  <c r="Y86" i="9"/>
  <c r="Y94" i="9"/>
  <c r="Y102" i="9"/>
  <c r="Y110" i="9"/>
  <c r="Y118" i="9"/>
  <c r="Y171" i="9"/>
  <c r="R219" i="9"/>
  <c r="Y39" i="9"/>
  <c r="Y71" i="9"/>
  <c r="Y79" i="9"/>
  <c r="Y87" i="9"/>
  <c r="Y95" i="9"/>
  <c r="Y103" i="9"/>
  <c r="Y111" i="9"/>
  <c r="Y119" i="9"/>
  <c r="Y172" i="9"/>
  <c r="Y56" i="9"/>
  <c r="Y72" i="9"/>
  <c r="Y80" i="9"/>
  <c r="Y88" i="9"/>
  <c r="Y96" i="9"/>
  <c r="Y104" i="9"/>
  <c r="Y112" i="9"/>
  <c r="Y120" i="9"/>
  <c r="Y173" i="9"/>
  <c r="R111" i="9"/>
  <c r="R150" i="9"/>
  <c r="Y57" i="9"/>
  <c r="Y81" i="9"/>
  <c r="Y89" i="9"/>
  <c r="Y105" i="9"/>
  <c r="Y113" i="9"/>
  <c r="Y121" i="9"/>
  <c r="Y174" i="9"/>
  <c r="Y58" i="9"/>
  <c r="Y66" i="9"/>
  <c r="Y82" i="9"/>
  <c r="Y90" i="9"/>
  <c r="Y98" i="9"/>
  <c r="Y106" i="9"/>
  <c r="Y122" i="9"/>
  <c r="Y180" i="9"/>
  <c r="I90" i="9"/>
  <c r="Q90" i="9" s="1"/>
  <c r="I128" i="9"/>
  <c r="Q128" i="9" s="1"/>
  <c r="Y59" i="9"/>
  <c r="Y75" i="9"/>
  <c r="Y83" i="9"/>
  <c r="Y91" i="9"/>
  <c r="Y99" i="9"/>
  <c r="Y107" i="9"/>
  <c r="Y115" i="9"/>
  <c r="Y123" i="9"/>
  <c r="Y185" i="9"/>
  <c r="I252" i="9"/>
  <c r="Q252" i="9" s="1"/>
  <c r="I50" i="9"/>
  <c r="Q50" i="9" s="1"/>
  <c r="O58" i="9"/>
  <c r="I82" i="9"/>
  <c r="Q82" i="9" s="1"/>
  <c r="I88" i="9"/>
  <c r="Q88" i="9" s="1"/>
  <c r="I196" i="9"/>
  <c r="N196" i="9" s="1"/>
  <c r="O214" i="9"/>
  <c r="I133" i="9"/>
  <c r="Q133" i="9" s="1"/>
  <c r="R109" i="9"/>
  <c r="I130" i="9"/>
  <c r="Q130" i="9" s="1"/>
  <c r="R156" i="9"/>
  <c r="R264" i="9"/>
  <c r="I101" i="9"/>
  <c r="Q101" i="9" s="1"/>
  <c r="R47" i="9"/>
  <c r="I57" i="9"/>
  <c r="N57" i="9" s="1"/>
  <c r="I54" i="9"/>
  <c r="Q54" i="9" s="1"/>
  <c r="I86" i="9"/>
  <c r="Q86" i="9" s="1"/>
  <c r="I144" i="9"/>
  <c r="Q144" i="9" s="1"/>
  <c r="R148" i="9"/>
  <c r="I203" i="9"/>
  <c r="Q203" i="9" s="1"/>
  <c r="O13" i="9"/>
  <c r="R53" i="9"/>
  <c r="I99" i="9"/>
  <c r="Q99" i="9" s="1"/>
  <c r="I102" i="9"/>
  <c r="Q102" i="9" s="1"/>
  <c r="I139" i="9"/>
  <c r="Q139" i="9" s="1"/>
  <c r="I85" i="9"/>
  <c r="Q85" i="9" s="1"/>
  <c r="I136" i="9"/>
  <c r="Q136" i="9" s="1"/>
  <c r="I48" i="9"/>
  <c r="Q48" i="9" s="1"/>
  <c r="I55" i="9"/>
  <c r="Q55" i="9" s="1"/>
  <c r="I81" i="9"/>
  <c r="I89" i="9"/>
  <c r="Q89" i="9" s="1"/>
  <c r="R168" i="9"/>
  <c r="R217" i="9"/>
  <c r="I239" i="9"/>
  <c r="N239" i="9" s="1"/>
  <c r="O61" i="9"/>
  <c r="I87" i="9"/>
  <c r="Q87" i="9" s="1"/>
  <c r="I201" i="9"/>
  <c r="Q201" i="9" s="1"/>
  <c r="I222" i="9"/>
  <c r="N222" i="9" s="1"/>
  <c r="I243" i="9"/>
  <c r="N243" i="9" s="1"/>
  <c r="I265" i="9"/>
  <c r="Q265" i="9" s="1"/>
  <c r="I28" i="9"/>
  <c r="Q28" i="9" s="1"/>
  <c r="I60" i="9"/>
  <c r="N60" i="9" s="1"/>
  <c r="R121" i="9"/>
  <c r="R221" i="9"/>
  <c r="R233" i="9"/>
  <c r="I56" i="9"/>
  <c r="N56" i="9" s="1"/>
  <c r="I147" i="9"/>
  <c r="J148" i="9" s="1"/>
  <c r="L148" i="9" s="1"/>
  <c r="I157" i="9"/>
  <c r="Q157" i="9" s="1"/>
  <c r="I205" i="9"/>
  <c r="Q205" i="9" s="1"/>
  <c r="R231" i="9"/>
  <c r="I52" i="9"/>
  <c r="Q52" i="9" s="1"/>
  <c r="I83" i="9"/>
  <c r="Q83" i="9" s="1"/>
  <c r="I100" i="9"/>
  <c r="N100" i="9" s="1"/>
  <c r="R107" i="9"/>
  <c r="R113" i="9"/>
  <c r="I172" i="9"/>
  <c r="Q172" i="9" s="1"/>
  <c r="I175" i="9"/>
  <c r="N175" i="9" s="1"/>
  <c r="I192" i="9"/>
  <c r="Q192" i="9" s="1"/>
  <c r="I209" i="9"/>
  <c r="N209" i="9" s="1"/>
  <c r="I236" i="9"/>
  <c r="N236" i="9" s="1"/>
  <c r="I12" i="9"/>
  <c r="N12" i="9" s="1"/>
  <c r="I104" i="9"/>
  <c r="Q104" i="9" s="1"/>
  <c r="I106" i="9"/>
  <c r="Q106" i="9" s="1"/>
  <c r="I108" i="9"/>
  <c r="Q108" i="9" s="1"/>
  <c r="I120" i="9"/>
  <c r="Q120" i="9" s="1"/>
  <c r="J130" i="9"/>
  <c r="L130" i="9" s="1"/>
  <c r="I134" i="9"/>
  <c r="N134" i="9" s="1"/>
  <c r="I140" i="9"/>
  <c r="Q140" i="9" s="1"/>
  <c r="I149" i="9"/>
  <c r="N149" i="9" s="1"/>
  <c r="I167" i="9"/>
  <c r="N167" i="9" s="1"/>
  <c r="O169" i="9"/>
  <c r="I174" i="9"/>
  <c r="N174" i="9" s="1"/>
  <c r="R179" i="9"/>
  <c r="I187" i="9"/>
  <c r="Q187" i="9" s="1"/>
  <c r="O189" i="9"/>
  <c r="I199" i="9"/>
  <c r="N199" i="9" s="1"/>
  <c r="R202" i="9"/>
  <c r="R204" i="9"/>
  <c r="R206" i="9"/>
  <c r="I215" i="9"/>
  <c r="Q215" i="9" s="1"/>
  <c r="O223" i="9"/>
  <c r="I241" i="9"/>
  <c r="N241" i="9" s="1"/>
  <c r="I249" i="9"/>
  <c r="Q249" i="9" s="1"/>
  <c r="I267" i="9"/>
  <c r="Q267" i="9" s="1"/>
  <c r="I269" i="9"/>
  <c r="R250" i="9"/>
  <c r="O39" i="9"/>
  <c r="R131" i="9"/>
  <c r="R135" i="9"/>
  <c r="R137" i="9"/>
  <c r="I155" i="9"/>
  <c r="Q155" i="9" s="1"/>
  <c r="O162" i="9"/>
  <c r="I195" i="9"/>
  <c r="Q195" i="9" s="1"/>
  <c r="I208" i="9"/>
  <c r="V208" i="9" s="1"/>
  <c r="I218" i="9"/>
  <c r="Q218" i="9" s="1"/>
  <c r="I224" i="9"/>
  <c r="N224" i="9" s="1"/>
  <c r="I234" i="9"/>
  <c r="Q234" i="9" s="1"/>
  <c r="I165" i="9"/>
  <c r="Q165" i="9" s="1"/>
  <c r="I210" i="9"/>
  <c r="N210" i="9" s="1"/>
  <c r="I230" i="9"/>
  <c r="N230" i="9" s="1"/>
  <c r="R115" i="9"/>
  <c r="O118" i="9"/>
  <c r="O123" i="9"/>
  <c r="I126" i="9"/>
  <c r="Q126" i="9" s="1"/>
  <c r="I163" i="9"/>
  <c r="Q163" i="9" s="1"/>
  <c r="R164" i="9"/>
  <c r="I171" i="9"/>
  <c r="N171" i="9" s="1"/>
  <c r="I212" i="9"/>
  <c r="N212" i="9" s="1"/>
  <c r="I228" i="9"/>
  <c r="Q228" i="9" s="1"/>
  <c r="O237" i="9"/>
  <c r="R260" i="9"/>
  <c r="R262" i="9"/>
  <c r="O17" i="9"/>
  <c r="O33" i="9"/>
  <c r="R227" i="9"/>
  <c r="I124" i="9"/>
  <c r="Q124" i="9" s="1"/>
  <c r="I142" i="9"/>
  <c r="Q142" i="9" s="1"/>
  <c r="R143" i="9"/>
  <c r="I159" i="9"/>
  <c r="Q159" i="9" s="1"/>
  <c r="R193" i="9"/>
  <c r="I69" i="9"/>
  <c r="R69" i="9"/>
  <c r="I92" i="9"/>
  <c r="Q92" i="9" s="1"/>
  <c r="R92" i="9"/>
  <c r="I40" i="9"/>
  <c r="Q40" i="9" s="1"/>
  <c r="R40" i="9"/>
  <c r="T62" i="9"/>
  <c r="I129" i="9"/>
  <c r="V129" i="9" s="1"/>
  <c r="W129" i="9"/>
  <c r="R138" i="9"/>
  <c r="I138" i="9"/>
  <c r="Q138" i="9" s="1"/>
  <c r="J23" i="9"/>
  <c r="L23" i="9" s="1"/>
  <c r="T19" i="9"/>
  <c r="T24" i="9"/>
  <c r="J24" i="9"/>
  <c r="L24" i="9" s="1"/>
  <c r="R37" i="9"/>
  <c r="I37" i="9"/>
  <c r="I73" i="9"/>
  <c r="Q73" i="9" s="1"/>
  <c r="R73" i="9"/>
  <c r="R178" i="9"/>
  <c r="I178" i="9"/>
  <c r="Q178" i="9" s="1"/>
  <c r="J238" i="9"/>
  <c r="L238" i="9" s="1"/>
  <c r="N237" i="9"/>
  <c r="R31" i="9"/>
  <c r="I31" i="9"/>
  <c r="Q31" i="9" s="1"/>
  <c r="I26" i="9"/>
  <c r="R26" i="9"/>
  <c r="J154" i="9"/>
  <c r="L154" i="9" s="1"/>
  <c r="T151" i="9"/>
  <c r="I14" i="9"/>
  <c r="R14" i="9"/>
  <c r="R27" i="9"/>
  <c r="I27" i="9"/>
  <c r="Q27" i="9" s="1"/>
  <c r="R32" i="9"/>
  <c r="I32" i="9"/>
  <c r="I35" i="9"/>
  <c r="Q35" i="9" s="1"/>
  <c r="R35" i="9"/>
  <c r="I44" i="9"/>
  <c r="Q44" i="9" s="1"/>
  <c r="R44" i="9"/>
  <c r="R70" i="9"/>
  <c r="I70" i="9"/>
  <c r="Q70" i="9" s="1"/>
  <c r="O93" i="9"/>
  <c r="I93" i="9"/>
  <c r="N93" i="9" s="1"/>
  <c r="G6" i="9"/>
  <c r="I30" i="9"/>
  <c r="Q30" i="9" s="1"/>
  <c r="R30" i="9"/>
  <c r="R41" i="9"/>
  <c r="I41" i="9"/>
  <c r="Q41" i="9" s="1"/>
  <c r="I68" i="9"/>
  <c r="Q68" i="9" s="1"/>
  <c r="I77" i="9"/>
  <c r="Q77" i="9" s="1"/>
  <c r="R77" i="9"/>
  <c r="O97" i="9"/>
  <c r="I97" i="9"/>
  <c r="I127" i="9"/>
  <c r="Q127" i="9" s="1"/>
  <c r="R127" i="9"/>
  <c r="T18" i="9"/>
  <c r="J18" i="9"/>
  <c r="L18" i="9" s="1"/>
  <c r="G3" i="9"/>
  <c r="R74" i="9"/>
  <c r="I74" i="9"/>
  <c r="Q74" i="9" s="1"/>
  <c r="R15" i="9"/>
  <c r="I15" i="9"/>
  <c r="Q15" i="9" s="1"/>
  <c r="R36" i="9"/>
  <c r="I36" i="9"/>
  <c r="Q36" i="9" s="1"/>
  <c r="R45" i="9"/>
  <c r="I45" i="9"/>
  <c r="Q45" i="9" s="1"/>
  <c r="Q47" i="9"/>
  <c r="W114" i="9"/>
  <c r="I114" i="9"/>
  <c r="V114" i="9" s="1"/>
  <c r="W112" i="9"/>
  <c r="Q150" i="9"/>
  <c r="R188" i="9"/>
  <c r="I216" i="9"/>
  <c r="N216" i="9" s="1"/>
  <c r="G4" i="9"/>
  <c r="R25" i="9"/>
  <c r="R29" i="9"/>
  <c r="R34" i="9"/>
  <c r="R43" i="9"/>
  <c r="R72" i="9"/>
  <c r="R76" i="9"/>
  <c r="R91" i="9"/>
  <c r="R160" i="9"/>
  <c r="Q250" i="9"/>
  <c r="Q227" i="9"/>
  <c r="I244" i="9"/>
  <c r="N244" i="9" s="1"/>
  <c r="O244" i="9"/>
  <c r="R38" i="9"/>
  <c r="R42" i="9"/>
  <c r="W46" i="9"/>
  <c r="F6" i="9" s="1"/>
  <c r="R71" i="9"/>
  <c r="R75" i="9"/>
  <c r="R79" i="9"/>
  <c r="I80" i="9"/>
  <c r="Q80" i="9" s="1"/>
  <c r="R94" i="9"/>
  <c r="I95" i="9"/>
  <c r="Q95" i="9" s="1"/>
  <c r="I122" i="9"/>
  <c r="Q122" i="9" s="1"/>
  <c r="I132" i="9"/>
  <c r="G5" i="9"/>
  <c r="R141" i="9"/>
  <c r="I141" i="9"/>
  <c r="Q141" i="9" s="1"/>
  <c r="O119" i="9"/>
  <c r="T181" i="9"/>
  <c r="J186" i="9"/>
  <c r="L186" i="9" s="1"/>
  <c r="I240" i="9"/>
  <c r="O240" i="9"/>
  <c r="R248" i="9"/>
  <c r="I158" i="9"/>
  <c r="Q158" i="9" s="1"/>
  <c r="I166" i="9"/>
  <c r="Q166" i="9" s="1"/>
  <c r="I170" i="9"/>
  <c r="Q170" i="9" s="1"/>
  <c r="I190" i="9"/>
  <c r="Q190" i="9" s="1"/>
  <c r="I191" i="9"/>
  <c r="I246" i="9"/>
  <c r="Q246" i="9" s="1"/>
  <c r="I255" i="9"/>
  <c r="Q255" i="9" s="1"/>
  <c r="I271" i="9"/>
  <c r="Q271" i="9" s="1"/>
  <c r="I225" i="9"/>
  <c r="Q225" i="9" s="1"/>
  <c r="I226" i="9"/>
  <c r="I235" i="9"/>
  <c r="V235" i="9" s="1"/>
  <c r="W272" i="2"/>
  <c r="W271" i="2"/>
  <c r="W270" i="2"/>
  <c r="W269" i="2"/>
  <c r="W268" i="2"/>
  <c r="W267" i="2"/>
  <c r="W266" i="2"/>
  <c r="W265" i="2"/>
  <c r="W264" i="2"/>
  <c r="W263" i="2"/>
  <c r="W262" i="2"/>
  <c r="W261" i="2"/>
  <c r="W260" i="2"/>
  <c r="W259" i="2"/>
  <c r="W258" i="2"/>
  <c r="W257" i="2"/>
  <c r="W256" i="2"/>
  <c r="W255" i="2"/>
  <c r="W254" i="2"/>
  <c r="W253" i="2"/>
  <c r="W252" i="2"/>
  <c r="W251" i="2"/>
  <c r="W250" i="2"/>
  <c r="W249" i="2"/>
  <c r="W248" i="2"/>
  <c r="W247" i="2"/>
  <c r="W246" i="2"/>
  <c r="W245" i="2"/>
  <c r="W244" i="2"/>
  <c r="W243" i="2"/>
  <c r="W242" i="2"/>
  <c r="W241" i="2"/>
  <c r="W240" i="2"/>
  <c r="W239" i="2"/>
  <c r="W238" i="2"/>
  <c r="W237" i="2"/>
  <c r="W236" i="2"/>
  <c r="W234" i="2"/>
  <c r="W233" i="2"/>
  <c r="W232" i="2"/>
  <c r="W231" i="2"/>
  <c r="W230" i="2"/>
  <c r="W229" i="2"/>
  <c r="W228" i="2"/>
  <c r="W227" i="2"/>
  <c r="W226" i="2"/>
  <c r="W225" i="2"/>
  <c r="W224" i="2"/>
  <c r="W223" i="2"/>
  <c r="W222" i="2"/>
  <c r="W221" i="2"/>
  <c r="W220" i="2"/>
  <c r="W219" i="2"/>
  <c r="W218" i="2"/>
  <c r="W217" i="2"/>
  <c r="W216" i="2"/>
  <c r="W215" i="2"/>
  <c r="W214" i="2"/>
  <c r="W213" i="2"/>
  <c r="W212" i="2"/>
  <c r="W211" i="2"/>
  <c r="W210" i="2"/>
  <c r="W209" i="2"/>
  <c r="W207" i="2"/>
  <c r="W206" i="2"/>
  <c r="W205" i="2"/>
  <c r="W204" i="2"/>
  <c r="W203" i="2"/>
  <c r="W202" i="2"/>
  <c r="W201" i="2"/>
  <c r="W200" i="2"/>
  <c r="W199" i="2"/>
  <c r="W198" i="2"/>
  <c r="W197" i="2"/>
  <c r="W196" i="2"/>
  <c r="W195" i="2"/>
  <c r="W194" i="2"/>
  <c r="W193" i="2"/>
  <c r="W192" i="2"/>
  <c r="W191" i="2"/>
  <c r="W190" i="2"/>
  <c r="W189" i="2"/>
  <c r="W188" i="2"/>
  <c r="W187" i="2"/>
  <c r="W186" i="2"/>
  <c r="W185" i="2"/>
  <c r="W184" i="2"/>
  <c r="W183" i="2"/>
  <c r="W182" i="2"/>
  <c r="W181" i="2"/>
  <c r="W180" i="2"/>
  <c r="W179" i="2"/>
  <c r="W178" i="2"/>
  <c r="W177" i="2"/>
  <c r="W176" i="2"/>
  <c r="W175" i="2"/>
  <c r="W174" i="2"/>
  <c r="W173" i="2"/>
  <c r="W172" i="2"/>
  <c r="W171" i="2"/>
  <c r="W170" i="2"/>
  <c r="W169" i="2"/>
  <c r="W168" i="2"/>
  <c r="W167" i="2"/>
  <c r="W166" i="2"/>
  <c r="W165" i="2"/>
  <c r="W164" i="2"/>
  <c r="W163" i="2"/>
  <c r="W162" i="2"/>
  <c r="W161" i="2"/>
  <c r="W160" i="2"/>
  <c r="W159" i="2"/>
  <c r="W158" i="2"/>
  <c r="W157" i="2"/>
  <c r="W156" i="2"/>
  <c r="W155" i="2"/>
  <c r="W154" i="2"/>
  <c r="W153" i="2"/>
  <c r="W152" i="2"/>
  <c r="W151" i="2"/>
  <c r="W150" i="2"/>
  <c r="W149" i="2"/>
  <c r="W148" i="2"/>
  <c r="W147" i="2"/>
  <c r="W146" i="2"/>
  <c r="W145" i="2"/>
  <c r="W144" i="2"/>
  <c r="W143" i="2"/>
  <c r="W142" i="2"/>
  <c r="W141" i="2"/>
  <c r="W140" i="2"/>
  <c r="W139" i="2"/>
  <c r="W138" i="2"/>
  <c r="W137" i="2"/>
  <c r="W136" i="2"/>
  <c r="W135" i="2"/>
  <c r="W134" i="2"/>
  <c r="W133" i="2"/>
  <c r="W132" i="2"/>
  <c r="W131" i="2"/>
  <c r="W130" i="2"/>
  <c r="W128" i="2"/>
  <c r="W127" i="2"/>
  <c r="W126" i="2"/>
  <c r="W125" i="2"/>
  <c r="W124" i="2"/>
  <c r="W123" i="2"/>
  <c r="W122" i="2"/>
  <c r="W121" i="2"/>
  <c r="W120" i="2"/>
  <c r="W119" i="2"/>
  <c r="W118" i="2"/>
  <c r="W116" i="2"/>
  <c r="W115" i="2"/>
  <c r="W113" i="2"/>
  <c r="W111" i="2"/>
  <c r="W110" i="2"/>
  <c r="W109" i="2"/>
  <c r="W108" i="2"/>
  <c r="W107" i="2"/>
  <c r="W106" i="2"/>
  <c r="W105" i="2"/>
  <c r="W104" i="2"/>
  <c r="W103" i="2"/>
  <c r="W102" i="2"/>
  <c r="W101" i="2"/>
  <c r="W100" i="2"/>
  <c r="W99" i="2"/>
  <c r="W98" i="2"/>
  <c r="W97" i="2"/>
  <c r="W96" i="2"/>
  <c r="W95" i="2"/>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V267" i="2"/>
  <c r="V268" i="2"/>
  <c r="V269" i="2"/>
  <c r="V270" i="2"/>
  <c r="V271" i="2"/>
  <c r="V272" i="2"/>
  <c r="R272" i="2"/>
  <c r="R270" i="2"/>
  <c r="R268" i="2"/>
  <c r="R266" i="2"/>
  <c r="R263" i="2"/>
  <c r="R261" i="2"/>
  <c r="R259" i="2"/>
  <c r="R258" i="2"/>
  <c r="R257" i="2"/>
  <c r="R256" i="2"/>
  <c r="R254" i="2"/>
  <c r="R253" i="2"/>
  <c r="R251" i="2"/>
  <c r="R245" i="2"/>
  <c r="R244" i="2"/>
  <c r="R243" i="2"/>
  <c r="R242" i="2"/>
  <c r="R241" i="2"/>
  <c r="R240" i="2"/>
  <c r="R239" i="2"/>
  <c r="R238" i="2"/>
  <c r="R237" i="2"/>
  <c r="R236" i="2"/>
  <c r="R235" i="2"/>
  <c r="R232" i="2"/>
  <c r="R230" i="2"/>
  <c r="R229" i="2"/>
  <c r="R224" i="2"/>
  <c r="R223" i="2"/>
  <c r="R222" i="2"/>
  <c r="R220" i="2"/>
  <c r="R216" i="2"/>
  <c r="R214" i="2"/>
  <c r="R212" i="2"/>
  <c r="R210" i="2"/>
  <c r="R209" i="2"/>
  <c r="R208" i="2"/>
  <c r="R200" i="2"/>
  <c r="R199" i="2"/>
  <c r="R198" i="2"/>
  <c r="R196" i="2"/>
  <c r="R194" i="2"/>
  <c r="R189" i="2"/>
  <c r="R186" i="2"/>
  <c r="R185" i="2"/>
  <c r="R184" i="2"/>
  <c r="R183" i="2"/>
  <c r="R182" i="2"/>
  <c r="R181" i="2"/>
  <c r="R180" i="2"/>
  <c r="R176" i="2"/>
  <c r="R175" i="2"/>
  <c r="R174" i="2"/>
  <c r="R173" i="2"/>
  <c r="R171" i="2"/>
  <c r="R169" i="2"/>
  <c r="R167" i="2"/>
  <c r="R162" i="2"/>
  <c r="R161" i="2"/>
  <c r="R154" i="2"/>
  <c r="R153" i="2"/>
  <c r="R151" i="2"/>
  <c r="R149" i="2"/>
  <c r="R146" i="2"/>
  <c r="R145" i="2"/>
  <c r="R134" i="2"/>
  <c r="R129" i="2"/>
  <c r="R125" i="2"/>
  <c r="R123" i="2"/>
  <c r="R119" i="2"/>
  <c r="R118" i="2"/>
  <c r="R117" i="2"/>
  <c r="R116" i="2"/>
  <c r="R114" i="2"/>
  <c r="R112" i="2"/>
  <c r="R110" i="2"/>
  <c r="R103" i="2"/>
  <c r="R100" i="2"/>
  <c r="R98" i="2"/>
  <c r="R97" i="2"/>
  <c r="R96" i="2"/>
  <c r="R93" i="2"/>
  <c r="R78" i="2"/>
  <c r="R67" i="2"/>
  <c r="R66" i="2"/>
  <c r="R65" i="2"/>
  <c r="R64" i="2"/>
  <c r="R63" i="2"/>
  <c r="R62" i="2"/>
  <c r="R61" i="2"/>
  <c r="R60" i="2"/>
  <c r="R58" i="2"/>
  <c r="R57" i="2"/>
  <c r="R56" i="2"/>
  <c r="R46" i="2"/>
  <c r="R39" i="2"/>
  <c r="R33" i="2"/>
  <c r="R24" i="2"/>
  <c r="R23" i="2"/>
  <c r="R22" i="2"/>
  <c r="R21" i="2"/>
  <c r="R20" i="2"/>
  <c r="R19" i="2"/>
  <c r="R18" i="2"/>
  <c r="R17" i="2"/>
  <c r="R16" i="2"/>
  <c r="R13" i="2"/>
  <c r="R12" i="2"/>
  <c r="O272" i="2"/>
  <c r="O271" i="2"/>
  <c r="O270" i="2"/>
  <c r="O269" i="2"/>
  <c r="O268" i="2"/>
  <c r="O267" i="2"/>
  <c r="O266" i="2"/>
  <c r="O265" i="2"/>
  <c r="O264" i="2"/>
  <c r="O263" i="2"/>
  <c r="O262" i="2"/>
  <c r="O261" i="2"/>
  <c r="O260" i="2"/>
  <c r="O259" i="2"/>
  <c r="O258" i="2"/>
  <c r="O257" i="2"/>
  <c r="O256" i="2"/>
  <c r="O255" i="2"/>
  <c r="O254" i="2"/>
  <c r="O253" i="2"/>
  <c r="O252" i="2"/>
  <c r="O251" i="2"/>
  <c r="O250" i="2"/>
  <c r="O249" i="2"/>
  <c r="O248" i="2"/>
  <c r="O247" i="2"/>
  <c r="O246" i="2"/>
  <c r="O245" i="2"/>
  <c r="O242" i="2"/>
  <c r="O235" i="2"/>
  <c r="O234" i="2"/>
  <c r="O233" i="2"/>
  <c r="O232" i="2"/>
  <c r="O231" i="2"/>
  <c r="O229" i="2"/>
  <c r="O228" i="2"/>
  <c r="O227" i="2"/>
  <c r="O226" i="2"/>
  <c r="O225" i="2"/>
  <c r="O221" i="2"/>
  <c r="O220" i="2"/>
  <c r="O219" i="2"/>
  <c r="O218" i="2"/>
  <c r="O217" i="2"/>
  <c r="O215" i="2"/>
  <c r="O213" i="2"/>
  <c r="O211" i="2"/>
  <c r="O208" i="2"/>
  <c r="O207" i="2"/>
  <c r="O206" i="2"/>
  <c r="O205" i="2"/>
  <c r="O204" i="2"/>
  <c r="O203" i="2"/>
  <c r="O202" i="2"/>
  <c r="O201" i="2"/>
  <c r="O198" i="2"/>
  <c r="O197" i="2"/>
  <c r="O195" i="2"/>
  <c r="O194" i="2"/>
  <c r="O193" i="2"/>
  <c r="O192" i="2"/>
  <c r="O191" i="2"/>
  <c r="O190" i="2"/>
  <c r="O188" i="2"/>
  <c r="O187" i="2"/>
  <c r="O186" i="2"/>
  <c r="O184" i="2"/>
  <c r="O183" i="2"/>
  <c r="O182" i="2"/>
  <c r="O181" i="2"/>
  <c r="O179" i="2"/>
  <c r="O178" i="2"/>
  <c r="O177" i="2"/>
  <c r="O176" i="2"/>
  <c r="O173" i="2"/>
  <c r="O172" i="2"/>
  <c r="O170" i="2"/>
  <c r="O168" i="2"/>
  <c r="O166" i="2"/>
  <c r="O165" i="2"/>
  <c r="O164" i="2"/>
  <c r="O163" i="2"/>
  <c r="O161" i="2"/>
  <c r="O160" i="2"/>
  <c r="O159" i="2"/>
  <c r="O158" i="2"/>
  <c r="O157" i="2"/>
  <c r="O156" i="2"/>
  <c r="O155" i="2"/>
  <c r="O154" i="2"/>
  <c r="O153" i="2"/>
  <c r="O152" i="2"/>
  <c r="O151" i="2"/>
  <c r="O150" i="2"/>
  <c r="O148" i="2"/>
  <c r="O147" i="2"/>
  <c r="O146" i="2"/>
  <c r="O145" i="2"/>
  <c r="O144" i="2"/>
  <c r="O143" i="2"/>
  <c r="O142" i="2"/>
  <c r="O141" i="2"/>
  <c r="O140" i="2"/>
  <c r="O139" i="2"/>
  <c r="O138" i="2"/>
  <c r="O137" i="2"/>
  <c r="O136" i="2"/>
  <c r="O135" i="2"/>
  <c r="O133" i="2"/>
  <c r="O132" i="2"/>
  <c r="O131" i="2"/>
  <c r="O130" i="2"/>
  <c r="O129" i="2"/>
  <c r="O128" i="2"/>
  <c r="O127" i="2"/>
  <c r="O126" i="2"/>
  <c r="O125" i="2"/>
  <c r="O124" i="2"/>
  <c r="O122" i="2"/>
  <c r="O121" i="2"/>
  <c r="O120" i="2"/>
  <c r="O117" i="2"/>
  <c r="O116" i="2"/>
  <c r="O115" i="2"/>
  <c r="O114" i="2"/>
  <c r="O113" i="2"/>
  <c r="O112" i="2"/>
  <c r="O111" i="2"/>
  <c r="O110" i="2"/>
  <c r="O109" i="2"/>
  <c r="O108" i="2"/>
  <c r="O107" i="2"/>
  <c r="O106" i="2"/>
  <c r="O105" i="2"/>
  <c r="O104" i="2"/>
  <c r="O103" i="2"/>
  <c r="O102" i="2"/>
  <c r="O101" i="2"/>
  <c r="O99" i="2"/>
  <c r="O98" i="2"/>
  <c r="O96" i="2"/>
  <c r="O95" i="2"/>
  <c r="O94"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59" i="2"/>
  <c r="O55" i="2"/>
  <c r="O54" i="2"/>
  <c r="O53" i="2"/>
  <c r="O52" i="2"/>
  <c r="O51" i="2"/>
  <c r="O50" i="2"/>
  <c r="O49" i="2"/>
  <c r="O48" i="2"/>
  <c r="O47" i="2"/>
  <c r="O46" i="2"/>
  <c r="O45" i="2"/>
  <c r="O44" i="2"/>
  <c r="O43" i="2"/>
  <c r="O42" i="2"/>
  <c r="O41" i="2"/>
  <c r="O40" i="2"/>
  <c r="O38" i="2"/>
  <c r="O37" i="2"/>
  <c r="O36" i="2"/>
  <c r="O35" i="2"/>
  <c r="O34" i="2"/>
  <c r="O32" i="2"/>
  <c r="O31" i="2"/>
  <c r="O30" i="2"/>
  <c r="O29" i="2"/>
  <c r="O28" i="2"/>
  <c r="O27" i="2"/>
  <c r="O26" i="2"/>
  <c r="O25" i="2"/>
  <c r="O24" i="2"/>
  <c r="O23" i="2"/>
  <c r="O22" i="2"/>
  <c r="O21" i="2"/>
  <c r="O20" i="2"/>
  <c r="O19" i="2"/>
  <c r="O18" i="2"/>
  <c r="O16" i="2"/>
  <c r="O15" i="2"/>
  <c r="O14" i="2"/>
  <c r="N272" i="2"/>
  <c r="N271" i="2"/>
  <c r="N270" i="2"/>
  <c r="N269" i="2"/>
  <c r="N268" i="2"/>
  <c r="N267" i="2"/>
  <c r="N266" i="2"/>
  <c r="N265" i="2"/>
  <c r="N264" i="2"/>
  <c r="N263" i="2"/>
  <c r="N262" i="2"/>
  <c r="N261" i="2"/>
  <c r="N260" i="2"/>
  <c r="N259" i="2"/>
  <c r="N258" i="2"/>
  <c r="N257" i="2"/>
  <c r="N256" i="2"/>
  <c r="N255" i="2"/>
  <c r="N254" i="2"/>
  <c r="N253" i="2"/>
  <c r="N252" i="2"/>
  <c r="N251" i="2"/>
  <c r="N250" i="2"/>
  <c r="N249" i="2"/>
  <c r="N248" i="2"/>
  <c r="N247" i="2"/>
  <c r="N246" i="2"/>
  <c r="N245" i="2"/>
  <c r="N242" i="2"/>
  <c r="N235" i="2"/>
  <c r="N234" i="2"/>
  <c r="N233" i="2"/>
  <c r="N232" i="2"/>
  <c r="N231" i="2"/>
  <c r="N229" i="2"/>
  <c r="N228" i="2"/>
  <c r="N227" i="2"/>
  <c r="N226" i="2"/>
  <c r="N225" i="2"/>
  <c r="N221" i="2"/>
  <c r="N220" i="2"/>
  <c r="N219" i="2"/>
  <c r="N218" i="2"/>
  <c r="N217" i="2"/>
  <c r="N215" i="2"/>
  <c r="N213" i="2"/>
  <c r="N211" i="2"/>
  <c r="N208" i="2"/>
  <c r="N207" i="2"/>
  <c r="N206" i="2"/>
  <c r="N205" i="2"/>
  <c r="N204" i="2"/>
  <c r="N203" i="2"/>
  <c r="N202" i="2"/>
  <c r="N201" i="2"/>
  <c r="N198" i="2"/>
  <c r="N197" i="2"/>
  <c r="N195" i="2"/>
  <c r="N194" i="2"/>
  <c r="N193" i="2"/>
  <c r="N192" i="2"/>
  <c r="N191" i="2"/>
  <c r="N190" i="2"/>
  <c r="N188" i="2"/>
  <c r="N187" i="2"/>
  <c r="N186" i="2"/>
  <c r="N184" i="2"/>
  <c r="N183" i="2"/>
  <c r="N182" i="2"/>
  <c r="N181" i="2"/>
  <c r="N179" i="2"/>
  <c r="N178" i="2"/>
  <c r="N177" i="2"/>
  <c r="N176" i="2"/>
  <c r="N173" i="2"/>
  <c r="N172" i="2"/>
  <c r="N170" i="2"/>
  <c r="N168" i="2"/>
  <c r="N166" i="2"/>
  <c r="N165" i="2"/>
  <c r="N164" i="2"/>
  <c r="N163" i="2"/>
  <c r="N161" i="2"/>
  <c r="N160" i="2"/>
  <c r="N159" i="2"/>
  <c r="N158" i="2"/>
  <c r="N157" i="2"/>
  <c r="N156" i="2"/>
  <c r="N155" i="2"/>
  <c r="N154" i="2"/>
  <c r="N153" i="2"/>
  <c r="N152" i="2"/>
  <c r="N151" i="2"/>
  <c r="N150" i="2"/>
  <c r="N148" i="2"/>
  <c r="N147" i="2"/>
  <c r="N146" i="2"/>
  <c r="N145" i="2"/>
  <c r="N144" i="2"/>
  <c r="N143" i="2"/>
  <c r="N142" i="2"/>
  <c r="N141" i="2"/>
  <c r="N140" i="2"/>
  <c r="N139" i="2"/>
  <c r="N138" i="2"/>
  <c r="N137" i="2"/>
  <c r="N136" i="2"/>
  <c r="N135" i="2"/>
  <c r="N133" i="2"/>
  <c r="N132" i="2"/>
  <c r="N131" i="2"/>
  <c r="N130" i="2"/>
  <c r="N129" i="2"/>
  <c r="N128" i="2"/>
  <c r="N127" i="2"/>
  <c r="N126" i="2"/>
  <c r="N125" i="2"/>
  <c r="N124" i="2"/>
  <c r="N122" i="2"/>
  <c r="N121" i="2"/>
  <c r="N120" i="2"/>
  <c r="N117" i="2"/>
  <c r="N116" i="2"/>
  <c r="N115" i="2"/>
  <c r="N114" i="2"/>
  <c r="N113" i="2"/>
  <c r="N112" i="2"/>
  <c r="N111" i="2"/>
  <c r="N110" i="2"/>
  <c r="N109" i="2"/>
  <c r="N108" i="2"/>
  <c r="N107" i="2"/>
  <c r="N106" i="2"/>
  <c r="N105" i="2"/>
  <c r="N104" i="2"/>
  <c r="N103" i="2"/>
  <c r="N102" i="2"/>
  <c r="N101" i="2"/>
  <c r="N99" i="2"/>
  <c r="N98" i="2"/>
  <c r="N96" i="2"/>
  <c r="N95" i="2"/>
  <c r="N94" i="2"/>
  <c r="N92" i="2"/>
  <c r="N91" i="2"/>
  <c r="N90" i="2"/>
  <c r="N89" i="2"/>
  <c r="N88" i="2"/>
  <c r="N87" i="2"/>
  <c r="N86" i="2"/>
  <c r="N85" i="2"/>
  <c r="N84" i="2"/>
  <c r="N83" i="2"/>
  <c r="N82" i="2"/>
  <c r="N81" i="2"/>
  <c r="N80" i="2"/>
  <c r="N79" i="2"/>
  <c r="N78" i="2"/>
  <c r="N77" i="2"/>
  <c r="N76" i="2"/>
  <c r="N75" i="2"/>
  <c r="N74" i="2"/>
  <c r="N73" i="2"/>
  <c r="N72" i="2"/>
  <c r="N71" i="2"/>
  <c r="N70" i="2"/>
  <c r="N69" i="2"/>
  <c r="N68" i="2"/>
  <c r="N67" i="2"/>
  <c r="N66" i="2"/>
  <c r="N65" i="2"/>
  <c r="N64" i="2"/>
  <c r="N63" i="2"/>
  <c r="N62" i="2"/>
  <c r="N59" i="2"/>
  <c r="N55" i="2"/>
  <c r="N54" i="2"/>
  <c r="N53" i="2"/>
  <c r="N52" i="2"/>
  <c r="N51" i="2"/>
  <c r="N50" i="2"/>
  <c r="N49" i="2"/>
  <c r="N48" i="2"/>
  <c r="N47" i="2"/>
  <c r="N46" i="2"/>
  <c r="N45" i="2"/>
  <c r="N44" i="2"/>
  <c r="N43" i="2"/>
  <c r="N42" i="2"/>
  <c r="N41" i="2"/>
  <c r="N40" i="2"/>
  <c r="N38" i="2"/>
  <c r="N37" i="2"/>
  <c r="N36" i="2"/>
  <c r="N35" i="2"/>
  <c r="N34" i="2"/>
  <c r="N32" i="2"/>
  <c r="N31" i="2"/>
  <c r="N30" i="2"/>
  <c r="N29" i="2"/>
  <c r="N28" i="2"/>
  <c r="N27" i="2"/>
  <c r="N26" i="2"/>
  <c r="N25" i="2"/>
  <c r="N24" i="2"/>
  <c r="N23" i="2"/>
  <c r="N22" i="2"/>
  <c r="N21" i="2"/>
  <c r="N20" i="2"/>
  <c r="N19" i="2"/>
  <c r="N18" i="2"/>
  <c r="N16" i="2"/>
  <c r="N15" i="2"/>
  <c r="N14" i="2"/>
  <c r="U268" i="2"/>
  <c r="S268" i="2"/>
  <c r="Q268" i="2"/>
  <c r="P268" i="2"/>
  <c r="M268" i="2"/>
  <c r="G268" i="2"/>
  <c r="I268" i="2" s="1"/>
  <c r="T268" i="2" s="1"/>
  <c r="B13" i="2"/>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 r="B241" i="2" s="1"/>
  <c r="B242" i="2" s="1"/>
  <c r="B243" i="2" s="1"/>
  <c r="B244" i="2" s="1"/>
  <c r="B245" i="2" s="1"/>
  <c r="B246" i="2" s="1"/>
  <c r="B247" i="2" s="1"/>
  <c r="B248" i="2" s="1"/>
  <c r="B249" i="2" s="1"/>
  <c r="B250" i="2" s="1"/>
  <c r="B251" i="2" s="1"/>
  <c r="B252" i="2" s="1"/>
  <c r="B253" i="2" s="1"/>
  <c r="B254" i="2" s="1"/>
  <c r="B255" i="2" s="1"/>
  <c r="B256" i="2" s="1"/>
  <c r="B257" i="2" s="1"/>
  <c r="B258" i="2" s="1"/>
  <c r="B259" i="2" s="1"/>
  <c r="B260" i="2" s="1"/>
  <c r="B261" i="2" s="1"/>
  <c r="B262" i="2" s="1"/>
  <c r="B263" i="2" s="1"/>
  <c r="B264" i="2" s="1"/>
  <c r="B265" i="2" s="1"/>
  <c r="B266" i="2" s="1"/>
  <c r="B267" i="2" s="1"/>
  <c r="B268" i="2" s="1"/>
  <c r="B269" i="2" s="1"/>
  <c r="G269" i="2"/>
  <c r="I269" i="2" s="1"/>
  <c r="M269" i="2"/>
  <c r="P269" i="2"/>
  <c r="S269" i="2"/>
  <c r="T269" i="2"/>
  <c r="U269" i="2"/>
  <c r="G270" i="2"/>
  <c r="I270" i="2" s="1"/>
  <c r="T270" i="2" s="1"/>
  <c r="M270" i="2"/>
  <c r="P270" i="2"/>
  <c r="Q270" i="2"/>
  <c r="S270" i="2"/>
  <c r="U270" i="2"/>
  <c r="C40" i="8"/>
  <c r="Q14" i="9" l="1"/>
  <c r="I305" i="9"/>
  <c r="J41" i="11"/>
  <c r="U41" i="11"/>
  <c r="K41" i="11"/>
  <c r="T41" i="11"/>
  <c r="J90" i="9"/>
  <c r="L90" i="9" s="1"/>
  <c r="Q147" i="9"/>
  <c r="J259" i="9"/>
  <c r="L259" i="9" s="1"/>
  <c r="Q81" i="9"/>
  <c r="J180" i="9"/>
  <c r="L180" i="9" s="1"/>
  <c r="J150" i="9"/>
  <c r="L150" i="9" s="1"/>
  <c r="J61" i="9"/>
  <c r="L61" i="9" s="1"/>
  <c r="J17" i="9"/>
  <c r="L17" i="9" s="1"/>
  <c r="F4" i="9"/>
  <c r="G8" i="9"/>
  <c r="J68" i="9"/>
  <c r="L68" i="9" s="1"/>
  <c r="H5" i="9"/>
  <c r="J208" i="9"/>
  <c r="L208" i="9" s="1"/>
  <c r="H6" i="9"/>
  <c r="I6" i="9" s="1"/>
  <c r="F3" i="9"/>
  <c r="F8" i="9" s="1"/>
  <c r="J190" i="9"/>
  <c r="L190" i="9" s="1"/>
  <c r="J268" i="9"/>
  <c r="L268" i="9" s="1"/>
  <c r="Q269" i="9"/>
  <c r="J269" i="9"/>
  <c r="L269" i="9" s="1"/>
  <c r="F5" i="9"/>
  <c r="J146" i="9"/>
  <c r="L146" i="9" s="1"/>
  <c r="J129" i="9"/>
  <c r="L129" i="9" s="1"/>
  <c r="J95" i="9"/>
  <c r="L95" i="9" s="1"/>
  <c r="Q32" i="9"/>
  <c r="J36" i="9"/>
  <c r="L36" i="9" s="1"/>
  <c r="J272" i="9"/>
  <c r="L272" i="9" s="1"/>
  <c r="J225" i="9"/>
  <c r="L225" i="9" s="1"/>
  <c r="Q26" i="9"/>
  <c r="J31" i="9"/>
  <c r="L31" i="9" s="1"/>
  <c r="J171" i="9"/>
  <c r="L171" i="9" s="1"/>
  <c r="J236" i="9"/>
  <c r="L236" i="9" s="1"/>
  <c r="N97" i="9"/>
  <c r="H3" i="9" s="1"/>
  <c r="J98" i="9"/>
  <c r="L98" i="9" s="1"/>
  <c r="Q37" i="9"/>
  <c r="J46" i="9"/>
  <c r="L46" i="9" s="1"/>
  <c r="Q191" i="9"/>
  <c r="J194" i="9"/>
  <c r="L194" i="9" s="1"/>
  <c r="Q132" i="9"/>
  <c r="J139" i="9"/>
  <c r="L139" i="9" s="1"/>
  <c r="Q226" i="9"/>
  <c r="J226" i="9"/>
  <c r="L226" i="9" s="1"/>
  <c r="N240" i="9"/>
  <c r="J249" i="9"/>
  <c r="L249" i="9" s="1"/>
  <c r="J80" i="9"/>
  <c r="L80" i="9" s="1"/>
  <c r="Q69" i="9"/>
  <c r="R269" i="2"/>
  <c r="B270" i="2"/>
  <c r="B271" i="2" s="1"/>
  <c r="B272" i="2" s="1"/>
  <c r="J269" i="2"/>
  <c r="L269" i="2" s="1"/>
  <c r="Q269" i="2"/>
  <c r="I5" i="9" l="1"/>
  <c r="H4" i="9"/>
  <c r="I4" i="9" s="1"/>
  <c r="I3" i="9"/>
  <c r="G37" i="5"/>
  <c r="I12" i="4"/>
  <c r="G12" i="5"/>
  <c r="G11" i="5"/>
  <c r="I10" i="4"/>
  <c r="H8" i="9" l="1"/>
  <c r="I8" i="9"/>
  <c r="H37" i="5"/>
  <c r="I35" i="4" s="1"/>
  <c r="I12" i="5"/>
  <c r="K80" i="2" s="1"/>
  <c r="I11" i="5"/>
  <c r="K61" i="2" s="1"/>
  <c r="H39" i="5"/>
  <c r="I36" i="4" s="1"/>
  <c r="H36" i="5"/>
  <c r="I34" i="4" s="1"/>
  <c r="H34" i="5"/>
  <c r="I31" i="4" s="1"/>
  <c r="H32" i="5"/>
  <c r="I27" i="4" s="1"/>
  <c r="H31" i="5"/>
  <c r="I24" i="4" s="1"/>
  <c r="H26" i="5"/>
  <c r="I23" i="4" s="1"/>
  <c r="H23" i="5"/>
  <c r="I22" i="4" s="1"/>
  <c r="H22" i="5"/>
  <c r="I11" i="4" s="1"/>
  <c r="H20" i="5"/>
  <c r="I19" i="4" s="1"/>
  <c r="H17" i="5"/>
  <c r="I16" i="4" s="1"/>
  <c r="H16" i="5"/>
  <c r="I15" i="4" s="1"/>
  <c r="H15" i="5"/>
  <c r="I13" i="4" s="1"/>
  <c r="H14" i="5"/>
  <c r="I18" i="4" s="1"/>
  <c r="H10" i="5"/>
  <c r="I9" i="4" s="1"/>
  <c r="B9" i="5"/>
  <c r="B10" i="5" s="1"/>
  <c r="B11" i="5" s="1"/>
  <c r="B12" i="5" s="1"/>
  <c r="B13" i="5" s="1"/>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G7" i="2" s="1"/>
  <c r="H40" i="5" l="1"/>
  <c r="A5" i="7"/>
  <c r="U272" i="2" l="1"/>
  <c r="S272" i="2"/>
  <c r="Q272" i="2"/>
  <c r="P272" i="2"/>
  <c r="M272" i="2"/>
  <c r="U271" i="2"/>
  <c r="T271" i="2"/>
  <c r="S271" i="2"/>
  <c r="P271" i="2"/>
  <c r="M271" i="2"/>
  <c r="U267" i="2"/>
  <c r="T267" i="2"/>
  <c r="S267" i="2"/>
  <c r="P267" i="2"/>
  <c r="M267" i="2"/>
  <c r="V266" i="2"/>
  <c r="U266" i="2"/>
  <c r="S266" i="2"/>
  <c r="Q266" i="2"/>
  <c r="P266" i="2"/>
  <c r="M266" i="2"/>
  <c r="V265" i="2"/>
  <c r="U265" i="2"/>
  <c r="T265" i="2"/>
  <c r="S265" i="2"/>
  <c r="P265" i="2"/>
  <c r="M265" i="2"/>
  <c r="V264" i="2"/>
  <c r="U264" i="2"/>
  <c r="T264" i="2"/>
  <c r="S264" i="2"/>
  <c r="P264" i="2"/>
  <c r="M264" i="2"/>
  <c r="V263" i="2"/>
  <c r="U263" i="2"/>
  <c r="S263" i="2"/>
  <c r="Q263" i="2"/>
  <c r="P263" i="2"/>
  <c r="M263" i="2"/>
  <c r="V262" i="2"/>
  <c r="U262" i="2"/>
  <c r="T262" i="2"/>
  <c r="S262" i="2"/>
  <c r="P262" i="2"/>
  <c r="M262" i="2"/>
  <c r="V261" i="2"/>
  <c r="U261" i="2"/>
  <c r="S261" i="2"/>
  <c r="Q261" i="2"/>
  <c r="P261" i="2"/>
  <c r="M261" i="2"/>
  <c r="V260" i="2"/>
  <c r="U260" i="2"/>
  <c r="T260" i="2"/>
  <c r="S260" i="2"/>
  <c r="P260" i="2"/>
  <c r="M260" i="2"/>
  <c r="V259" i="2"/>
  <c r="U259" i="2"/>
  <c r="S259" i="2"/>
  <c r="Q259" i="2"/>
  <c r="P259" i="2"/>
  <c r="M259" i="2"/>
  <c r="V258" i="2"/>
  <c r="U258" i="2"/>
  <c r="S258" i="2"/>
  <c r="Q258" i="2"/>
  <c r="P258" i="2"/>
  <c r="M258" i="2"/>
  <c r="V257" i="2"/>
  <c r="U257" i="2"/>
  <c r="S257" i="2"/>
  <c r="Q257" i="2"/>
  <c r="P257" i="2"/>
  <c r="M257" i="2"/>
  <c r="V256" i="2"/>
  <c r="U256" i="2"/>
  <c r="S256" i="2"/>
  <c r="Q256" i="2"/>
  <c r="P256" i="2"/>
  <c r="M256" i="2"/>
  <c r="V255" i="2"/>
  <c r="U255" i="2"/>
  <c r="T255" i="2"/>
  <c r="S255" i="2"/>
  <c r="P255" i="2"/>
  <c r="M255" i="2"/>
  <c r="V254" i="2"/>
  <c r="U254" i="2"/>
  <c r="S254" i="2"/>
  <c r="Q254" i="2"/>
  <c r="P254" i="2"/>
  <c r="M254" i="2"/>
  <c r="V253" i="2"/>
  <c r="U253" i="2"/>
  <c r="S253" i="2"/>
  <c r="Q253" i="2"/>
  <c r="P253" i="2"/>
  <c r="M253" i="2"/>
  <c r="V252" i="2"/>
  <c r="U252" i="2"/>
  <c r="T252" i="2"/>
  <c r="S252" i="2"/>
  <c r="P252" i="2"/>
  <c r="M252" i="2"/>
  <c r="V251" i="2"/>
  <c r="U251" i="2"/>
  <c r="S251" i="2"/>
  <c r="Q251" i="2"/>
  <c r="P251" i="2"/>
  <c r="M251" i="2"/>
  <c r="V250" i="2"/>
  <c r="U250" i="2"/>
  <c r="T250" i="2"/>
  <c r="S250" i="2"/>
  <c r="P250" i="2"/>
  <c r="M250" i="2"/>
  <c r="V249" i="2"/>
  <c r="U249" i="2"/>
  <c r="T249" i="2"/>
  <c r="S249" i="2"/>
  <c r="P249" i="2"/>
  <c r="M249" i="2"/>
  <c r="V248" i="2"/>
  <c r="U248" i="2"/>
  <c r="T248" i="2"/>
  <c r="S248" i="2"/>
  <c r="P248" i="2"/>
  <c r="M248" i="2"/>
  <c r="V247" i="2"/>
  <c r="U247" i="2"/>
  <c r="T247" i="2"/>
  <c r="S247" i="2"/>
  <c r="P247" i="2"/>
  <c r="M247" i="2"/>
  <c r="V246" i="2"/>
  <c r="U246" i="2"/>
  <c r="T246" i="2"/>
  <c r="S246" i="2"/>
  <c r="P246" i="2"/>
  <c r="M246" i="2"/>
  <c r="V245" i="2"/>
  <c r="U245" i="2"/>
  <c r="S245" i="2"/>
  <c r="Q245" i="2"/>
  <c r="P245" i="2"/>
  <c r="M245" i="2"/>
  <c r="V244" i="2"/>
  <c r="U244" i="2"/>
  <c r="T244" i="2"/>
  <c r="S244" i="2"/>
  <c r="Q244" i="2"/>
  <c r="P244" i="2"/>
  <c r="M244" i="2"/>
  <c r="V243" i="2"/>
  <c r="U243" i="2"/>
  <c r="T243" i="2"/>
  <c r="S243" i="2"/>
  <c r="Q243" i="2"/>
  <c r="P243" i="2"/>
  <c r="M243" i="2"/>
  <c r="V242" i="2"/>
  <c r="U242" i="2"/>
  <c r="S242" i="2"/>
  <c r="Q242" i="2"/>
  <c r="P242" i="2"/>
  <c r="M242" i="2"/>
  <c r="V241" i="2"/>
  <c r="U241" i="2"/>
  <c r="T241" i="2"/>
  <c r="S241" i="2"/>
  <c r="Q241" i="2"/>
  <c r="P241" i="2"/>
  <c r="M241" i="2"/>
  <c r="V240" i="2"/>
  <c r="U240" i="2"/>
  <c r="T240" i="2"/>
  <c r="S240" i="2"/>
  <c r="Q240" i="2"/>
  <c r="P240" i="2"/>
  <c r="M240" i="2"/>
  <c r="V239" i="2"/>
  <c r="U239" i="2"/>
  <c r="T239" i="2"/>
  <c r="S239" i="2"/>
  <c r="Q239" i="2"/>
  <c r="P239" i="2"/>
  <c r="M239" i="2"/>
  <c r="V238" i="2"/>
  <c r="U238" i="2"/>
  <c r="T238" i="2"/>
  <c r="S238" i="2"/>
  <c r="Q238" i="2"/>
  <c r="P238" i="2"/>
  <c r="M238" i="2"/>
  <c r="V237" i="2"/>
  <c r="U237" i="2"/>
  <c r="T237" i="2"/>
  <c r="S237" i="2"/>
  <c r="Q237" i="2"/>
  <c r="P237" i="2"/>
  <c r="M237" i="2"/>
  <c r="V236" i="2"/>
  <c r="U236" i="2"/>
  <c r="T236" i="2"/>
  <c r="S236" i="2"/>
  <c r="Q236" i="2"/>
  <c r="P236" i="2"/>
  <c r="M236" i="2"/>
  <c r="U235" i="2"/>
  <c r="T235" i="2"/>
  <c r="S235" i="2"/>
  <c r="Q235" i="2"/>
  <c r="P235" i="2"/>
  <c r="M235" i="2"/>
  <c r="V234" i="2"/>
  <c r="U234" i="2"/>
  <c r="T234" i="2"/>
  <c r="S234" i="2"/>
  <c r="P234" i="2"/>
  <c r="M234" i="2"/>
  <c r="V233" i="2"/>
  <c r="U233" i="2"/>
  <c r="T233" i="2"/>
  <c r="S233" i="2"/>
  <c r="P233" i="2"/>
  <c r="M233" i="2"/>
  <c r="V232" i="2"/>
  <c r="U232" i="2"/>
  <c r="S232" i="2"/>
  <c r="Q232" i="2"/>
  <c r="P232" i="2"/>
  <c r="M232" i="2"/>
  <c r="V231" i="2"/>
  <c r="U231" i="2"/>
  <c r="T231" i="2"/>
  <c r="S231" i="2"/>
  <c r="P231" i="2"/>
  <c r="M231" i="2"/>
  <c r="V230" i="2"/>
  <c r="U230" i="2"/>
  <c r="T230" i="2"/>
  <c r="S230" i="2"/>
  <c r="Q230" i="2"/>
  <c r="P230" i="2"/>
  <c r="M230" i="2"/>
  <c r="V229" i="2"/>
  <c r="U229" i="2"/>
  <c r="S229" i="2"/>
  <c r="Q229" i="2"/>
  <c r="P229" i="2"/>
  <c r="M229" i="2"/>
  <c r="V228" i="2"/>
  <c r="U228" i="2"/>
  <c r="T228" i="2"/>
  <c r="S228" i="2"/>
  <c r="P228" i="2"/>
  <c r="M228" i="2"/>
  <c r="V227" i="2"/>
  <c r="U227" i="2"/>
  <c r="T227" i="2"/>
  <c r="S227" i="2"/>
  <c r="P227" i="2"/>
  <c r="M227" i="2"/>
  <c r="V226" i="2"/>
  <c r="U226" i="2"/>
  <c r="T226" i="2"/>
  <c r="S226" i="2"/>
  <c r="P226" i="2"/>
  <c r="M226" i="2"/>
  <c r="V225" i="2"/>
  <c r="U225" i="2"/>
  <c r="T225" i="2"/>
  <c r="S225" i="2"/>
  <c r="P225" i="2"/>
  <c r="M225" i="2"/>
  <c r="V224" i="2"/>
  <c r="U224" i="2"/>
  <c r="T224" i="2"/>
  <c r="S224" i="2"/>
  <c r="Q224" i="2"/>
  <c r="P224" i="2"/>
  <c r="M224" i="2"/>
  <c r="V223" i="2"/>
  <c r="U223" i="2"/>
  <c r="T223" i="2"/>
  <c r="S223" i="2"/>
  <c r="Q223" i="2"/>
  <c r="P223" i="2"/>
  <c r="M223" i="2"/>
  <c r="V222" i="2"/>
  <c r="U222" i="2"/>
  <c r="T222" i="2"/>
  <c r="S222" i="2"/>
  <c r="Q222" i="2"/>
  <c r="P222" i="2"/>
  <c r="M222" i="2"/>
  <c r="V221" i="2"/>
  <c r="U221" i="2"/>
  <c r="T221" i="2"/>
  <c r="S221" i="2"/>
  <c r="P221" i="2"/>
  <c r="M221" i="2"/>
  <c r="V220" i="2"/>
  <c r="U220" i="2"/>
  <c r="S220" i="2"/>
  <c r="Q220" i="2"/>
  <c r="P220" i="2"/>
  <c r="M220" i="2"/>
  <c r="V219" i="2"/>
  <c r="U219" i="2"/>
  <c r="T219" i="2"/>
  <c r="S219" i="2"/>
  <c r="P219" i="2"/>
  <c r="M219" i="2"/>
  <c r="V218" i="2"/>
  <c r="U218" i="2"/>
  <c r="T218" i="2"/>
  <c r="S218" i="2"/>
  <c r="P218" i="2"/>
  <c r="M218" i="2"/>
  <c r="V217" i="2"/>
  <c r="U217" i="2"/>
  <c r="T217" i="2"/>
  <c r="S217" i="2"/>
  <c r="P217" i="2"/>
  <c r="M217" i="2"/>
  <c r="V216" i="2"/>
  <c r="U216" i="2"/>
  <c r="T216" i="2"/>
  <c r="S216" i="2"/>
  <c r="Q216" i="2"/>
  <c r="P216" i="2"/>
  <c r="M216" i="2"/>
  <c r="V215" i="2"/>
  <c r="U215" i="2"/>
  <c r="T215" i="2"/>
  <c r="S215" i="2"/>
  <c r="P215" i="2"/>
  <c r="M215" i="2"/>
  <c r="V214" i="2"/>
  <c r="U214" i="2"/>
  <c r="T214" i="2"/>
  <c r="S214" i="2"/>
  <c r="Q214" i="2"/>
  <c r="P214" i="2"/>
  <c r="M214" i="2"/>
  <c r="V213" i="2"/>
  <c r="U213" i="2"/>
  <c r="T213" i="2"/>
  <c r="S213" i="2"/>
  <c r="P213" i="2"/>
  <c r="M213" i="2"/>
  <c r="V212" i="2"/>
  <c r="U212" i="2"/>
  <c r="T212" i="2"/>
  <c r="S212" i="2"/>
  <c r="Q212" i="2"/>
  <c r="P212" i="2"/>
  <c r="M212" i="2"/>
  <c r="V211" i="2"/>
  <c r="U211" i="2"/>
  <c r="T211" i="2"/>
  <c r="S211" i="2"/>
  <c r="P211" i="2"/>
  <c r="M211" i="2"/>
  <c r="V210" i="2"/>
  <c r="U210" i="2"/>
  <c r="T210" i="2"/>
  <c r="S210" i="2"/>
  <c r="Q210" i="2"/>
  <c r="P210" i="2"/>
  <c r="M210" i="2"/>
  <c r="V209" i="2"/>
  <c r="U209" i="2"/>
  <c r="T209" i="2"/>
  <c r="S209" i="2"/>
  <c r="Q209" i="2"/>
  <c r="P209" i="2"/>
  <c r="M209" i="2"/>
  <c r="U208" i="2"/>
  <c r="T208" i="2"/>
  <c r="S208" i="2"/>
  <c r="Q208" i="2"/>
  <c r="P208" i="2"/>
  <c r="M208" i="2"/>
  <c r="V207" i="2"/>
  <c r="U207" i="2"/>
  <c r="T207" i="2"/>
  <c r="S207" i="2"/>
  <c r="P207" i="2"/>
  <c r="M207" i="2"/>
  <c r="V206" i="2"/>
  <c r="U206" i="2"/>
  <c r="T206" i="2"/>
  <c r="S206" i="2"/>
  <c r="P206" i="2"/>
  <c r="M206" i="2"/>
  <c r="V205" i="2"/>
  <c r="U205" i="2"/>
  <c r="T205" i="2"/>
  <c r="S205" i="2"/>
  <c r="P205" i="2"/>
  <c r="M205" i="2"/>
  <c r="V204" i="2"/>
  <c r="U204" i="2"/>
  <c r="T204" i="2"/>
  <c r="S204" i="2"/>
  <c r="P204" i="2"/>
  <c r="M204" i="2"/>
  <c r="V203" i="2"/>
  <c r="U203" i="2"/>
  <c r="T203" i="2"/>
  <c r="S203" i="2"/>
  <c r="P203" i="2"/>
  <c r="M203" i="2"/>
  <c r="V202" i="2"/>
  <c r="U202" i="2"/>
  <c r="T202" i="2"/>
  <c r="S202" i="2"/>
  <c r="P202" i="2"/>
  <c r="M202" i="2"/>
  <c r="V201" i="2"/>
  <c r="U201" i="2"/>
  <c r="T201" i="2"/>
  <c r="S201" i="2"/>
  <c r="P201" i="2"/>
  <c r="M201" i="2"/>
  <c r="V200" i="2"/>
  <c r="U200" i="2"/>
  <c r="T200" i="2"/>
  <c r="S200" i="2"/>
  <c r="Q200" i="2"/>
  <c r="P200" i="2"/>
  <c r="M200" i="2"/>
  <c r="V199" i="2"/>
  <c r="U199" i="2"/>
  <c r="T199" i="2"/>
  <c r="S199" i="2"/>
  <c r="Q199" i="2"/>
  <c r="P199" i="2"/>
  <c r="M199" i="2"/>
  <c r="V198" i="2"/>
  <c r="U198" i="2"/>
  <c r="S198" i="2"/>
  <c r="Q198" i="2"/>
  <c r="P198" i="2"/>
  <c r="M198" i="2"/>
  <c r="V197" i="2"/>
  <c r="U197" i="2"/>
  <c r="T197" i="2"/>
  <c r="S197" i="2"/>
  <c r="P197" i="2"/>
  <c r="M197" i="2"/>
  <c r="V196" i="2"/>
  <c r="U196" i="2"/>
  <c r="T196" i="2"/>
  <c r="S196" i="2"/>
  <c r="Q196" i="2"/>
  <c r="P196" i="2"/>
  <c r="M196" i="2"/>
  <c r="V195" i="2"/>
  <c r="U195" i="2"/>
  <c r="T195" i="2"/>
  <c r="S195" i="2"/>
  <c r="P195" i="2"/>
  <c r="M195" i="2"/>
  <c r="V194" i="2"/>
  <c r="U194" i="2"/>
  <c r="S194" i="2"/>
  <c r="Q194" i="2"/>
  <c r="P194" i="2"/>
  <c r="M194" i="2"/>
  <c r="V193" i="2"/>
  <c r="U193" i="2"/>
  <c r="T193" i="2"/>
  <c r="S193" i="2"/>
  <c r="P193" i="2"/>
  <c r="M193" i="2"/>
  <c r="V192" i="2"/>
  <c r="U192" i="2"/>
  <c r="T192" i="2"/>
  <c r="S192" i="2"/>
  <c r="P192" i="2"/>
  <c r="M192" i="2"/>
  <c r="V191" i="2"/>
  <c r="U191" i="2"/>
  <c r="T191" i="2"/>
  <c r="S191" i="2"/>
  <c r="P191" i="2"/>
  <c r="M191" i="2"/>
  <c r="V190" i="2"/>
  <c r="U190" i="2"/>
  <c r="T190" i="2"/>
  <c r="S190" i="2"/>
  <c r="P190" i="2"/>
  <c r="M190" i="2"/>
  <c r="V189" i="2"/>
  <c r="U189" i="2"/>
  <c r="T189" i="2"/>
  <c r="S189" i="2"/>
  <c r="Q189" i="2"/>
  <c r="P189" i="2"/>
  <c r="M189" i="2"/>
  <c r="V188" i="2"/>
  <c r="U188" i="2"/>
  <c r="T188" i="2"/>
  <c r="S188" i="2"/>
  <c r="P188" i="2"/>
  <c r="M188" i="2"/>
  <c r="V187" i="2"/>
  <c r="U187" i="2"/>
  <c r="T187" i="2"/>
  <c r="S187" i="2"/>
  <c r="P187" i="2"/>
  <c r="M187" i="2"/>
  <c r="V186" i="2"/>
  <c r="U186" i="2"/>
  <c r="S186" i="2"/>
  <c r="Q186" i="2"/>
  <c r="P186" i="2"/>
  <c r="M186" i="2"/>
  <c r="V185" i="2"/>
  <c r="U185" i="2"/>
  <c r="T185" i="2"/>
  <c r="S185" i="2"/>
  <c r="Q185" i="2"/>
  <c r="P185" i="2"/>
  <c r="M185" i="2"/>
  <c r="V184" i="2"/>
  <c r="U184" i="2"/>
  <c r="S184" i="2"/>
  <c r="Q184" i="2"/>
  <c r="P184" i="2"/>
  <c r="M184" i="2"/>
  <c r="V183" i="2"/>
  <c r="U183" i="2"/>
  <c r="S183" i="2"/>
  <c r="Q183" i="2"/>
  <c r="P183" i="2"/>
  <c r="M183" i="2"/>
  <c r="V182" i="2"/>
  <c r="U182" i="2"/>
  <c r="S182" i="2"/>
  <c r="Q182" i="2"/>
  <c r="P182" i="2"/>
  <c r="M182" i="2"/>
  <c r="V181" i="2"/>
  <c r="U181" i="2"/>
  <c r="S181" i="2"/>
  <c r="Q181" i="2"/>
  <c r="P181" i="2"/>
  <c r="M181" i="2"/>
  <c r="V180" i="2"/>
  <c r="U180" i="2"/>
  <c r="T180" i="2"/>
  <c r="S180" i="2"/>
  <c r="Q180" i="2"/>
  <c r="P180" i="2"/>
  <c r="M180" i="2"/>
  <c r="V179" i="2"/>
  <c r="U179" i="2"/>
  <c r="T179" i="2"/>
  <c r="S179" i="2"/>
  <c r="P179" i="2"/>
  <c r="M179" i="2"/>
  <c r="V178" i="2"/>
  <c r="U178" i="2"/>
  <c r="T178" i="2"/>
  <c r="S178" i="2"/>
  <c r="P178" i="2"/>
  <c r="M178" i="2"/>
  <c r="V177" i="2"/>
  <c r="U177" i="2"/>
  <c r="T177" i="2"/>
  <c r="S177" i="2"/>
  <c r="P177" i="2"/>
  <c r="M177" i="2"/>
  <c r="V176" i="2"/>
  <c r="U176" i="2"/>
  <c r="S176" i="2"/>
  <c r="Q176" i="2"/>
  <c r="P176" i="2"/>
  <c r="M176" i="2"/>
  <c r="V175" i="2"/>
  <c r="U175" i="2"/>
  <c r="T175" i="2"/>
  <c r="S175" i="2"/>
  <c r="Q175" i="2"/>
  <c r="P175" i="2"/>
  <c r="M175" i="2"/>
  <c r="V174" i="2"/>
  <c r="U174" i="2"/>
  <c r="T174" i="2"/>
  <c r="S174" i="2"/>
  <c r="Q174" i="2"/>
  <c r="P174" i="2"/>
  <c r="M174" i="2"/>
  <c r="V173" i="2"/>
  <c r="U173" i="2"/>
  <c r="S173" i="2"/>
  <c r="Q173" i="2"/>
  <c r="P173" i="2"/>
  <c r="M173" i="2"/>
  <c r="V172" i="2"/>
  <c r="U172" i="2"/>
  <c r="T172" i="2"/>
  <c r="S172" i="2"/>
  <c r="P172" i="2"/>
  <c r="M172" i="2"/>
  <c r="V171" i="2"/>
  <c r="U171" i="2"/>
  <c r="T171" i="2"/>
  <c r="S171" i="2"/>
  <c r="Q171" i="2"/>
  <c r="P171" i="2"/>
  <c r="M171" i="2"/>
  <c r="V170" i="2"/>
  <c r="U170" i="2"/>
  <c r="T170" i="2"/>
  <c r="S170" i="2"/>
  <c r="P170" i="2"/>
  <c r="M170" i="2"/>
  <c r="V169" i="2"/>
  <c r="U169" i="2"/>
  <c r="T169" i="2"/>
  <c r="S169" i="2"/>
  <c r="Q169" i="2"/>
  <c r="P169" i="2"/>
  <c r="M169" i="2"/>
  <c r="V168" i="2"/>
  <c r="U168" i="2"/>
  <c r="T168" i="2"/>
  <c r="S168" i="2"/>
  <c r="P168" i="2"/>
  <c r="M168" i="2"/>
  <c r="V167" i="2"/>
  <c r="U167" i="2"/>
  <c r="T167" i="2"/>
  <c r="S167" i="2"/>
  <c r="Q167" i="2"/>
  <c r="P167" i="2"/>
  <c r="M167" i="2"/>
  <c r="V166" i="2"/>
  <c r="U166" i="2"/>
  <c r="T166" i="2"/>
  <c r="S166" i="2"/>
  <c r="P166" i="2"/>
  <c r="M166" i="2"/>
  <c r="V165" i="2"/>
  <c r="U165" i="2"/>
  <c r="T165" i="2"/>
  <c r="S165" i="2"/>
  <c r="P165" i="2"/>
  <c r="M165" i="2"/>
  <c r="V164" i="2"/>
  <c r="U164" i="2"/>
  <c r="T164" i="2"/>
  <c r="S164" i="2"/>
  <c r="P164" i="2"/>
  <c r="M164" i="2"/>
  <c r="V163" i="2"/>
  <c r="U163" i="2"/>
  <c r="T163" i="2"/>
  <c r="S163" i="2"/>
  <c r="P163" i="2"/>
  <c r="M163" i="2"/>
  <c r="V162" i="2"/>
  <c r="U162" i="2"/>
  <c r="T162" i="2"/>
  <c r="S162" i="2"/>
  <c r="Q162" i="2"/>
  <c r="P162" i="2"/>
  <c r="M162" i="2"/>
  <c r="V161" i="2"/>
  <c r="U161" i="2"/>
  <c r="S161" i="2"/>
  <c r="Q161" i="2"/>
  <c r="P161" i="2"/>
  <c r="M161" i="2"/>
  <c r="V160" i="2"/>
  <c r="U160" i="2"/>
  <c r="T160" i="2"/>
  <c r="S160" i="2"/>
  <c r="P160" i="2"/>
  <c r="M160" i="2"/>
  <c r="V159" i="2"/>
  <c r="U159" i="2"/>
  <c r="T159" i="2"/>
  <c r="S159" i="2"/>
  <c r="P159" i="2"/>
  <c r="M159" i="2"/>
  <c r="V158" i="2"/>
  <c r="U158" i="2"/>
  <c r="T158" i="2"/>
  <c r="S158" i="2"/>
  <c r="P158" i="2"/>
  <c r="M158" i="2"/>
  <c r="V157" i="2"/>
  <c r="U157" i="2"/>
  <c r="T157" i="2"/>
  <c r="S157" i="2"/>
  <c r="P157" i="2"/>
  <c r="M157" i="2"/>
  <c r="V156" i="2"/>
  <c r="U156" i="2"/>
  <c r="T156" i="2"/>
  <c r="S156" i="2"/>
  <c r="P156" i="2"/>
  <c r="M156" i="2"/>
  <c r="V155" i="2"/>
  <c r="U155" i="2"/>
  <c r="T155" i="2"/>
  <c r="S155" i="2"/>
  <c r="P155" i="2"/>
  <c r="M155" i="2"/>
  <c r="V154" i="2"/>
  <c r="U154" i="2"/>
  <c r="S154" i="2"/>
  <c r="Q154" i="2"/>
  <c r="P154" i="2"/>
  <c r="M154" i="2"/>
  <c r="V153" i="2"/>
  <c r="U153" i="2"/>
  <c r="S153" i="2"/>
  <c r="Q153" i="2"/>
  <c r="P153" i="2"/>
  <c r="M153" i="2"/>
  <c r="V152" i="2"/>
  <c r="U152" i="2"/>
  <c r="T152" i="2"/>
  <c r="S152" i="2"/>
  <c r="P152" i="2"/>
  <c r="M152" i="2"/>
  <c r="V151" i="2"/>
  <c r="U151" i="2"/>
  <c r="S151" i="2"/>
  <c r="Q151" i="2"/>
  <c r="P151" i="2"/>
  <c r="M151" i="2"/>
  <c r="V150" i="2"/>
  <c r="U150" i="2"/>
  <c r="T150" i="2"/>
  <c r="S150" i="2"/>
  <c r="P150" i="2"/>
  <c r="M150" i="2"/>
  <c r="V149" i="2"/>
  <c r="U149" i="2"/>
  <c r="T149" i="2"/>
  <c r="S149" i="2"/>
  <c r="Q149" i="2"/>
  <c r="P149" i="2"/>
  <c r="M149" i="2"/>
  <c r="V148" i="2"/>
  <c r="U148" i="2"/>
  <c r="T148" i="2"/>
  <c r="S148" i="2"/>
  <c r="P148" i="2"/>
  <c r="M148" i="2"/>
  <c r="V147" i="2"/>
  <c r="U147" i="2"/>
  <c r="T147" i="2"/>
  <c r="S147" i="2"/>
  <c r="P147" i="2"/>
  <c r="M147" i="2"/>
  <c r="V146" i="2"/>
  <c r="U146" i="2"/>
  <c r="S146" i="2"/>
  <c r="P146" i="2"/>
  <c r="M146" i="2"/>
  <c r="V145" i="2"/>
  <c r="U145" i="2"/>
  <c r="S145" i="2"/>
  <c r="Q145" i="2"/>
  <c r="P145" i="2"/>
  <c r="M145" i="2"/>
  <c r="V144" i="2"/>
  <c r="U144" i="2"/>
  <c r="T144" i="2"/>
  <c r="S144" i="2"/>
  <c r="P144" i="2"/>
  <c r="M144" i="2"/>
  <c r="V143" i="2"/>
  <c r="U143" i="2"/>
  <c r="T143" i="2"/>
  <c r="S143" i="2"/>
  <c r="P143" i="2"/>
  <c r="M143" i="2"/>
  <c r="V142" i="2"/>
  <c r="U142" i="2"/>
  <c r="T142" i="2"/>
  <c r="S142" i="2"/>
  <c r="P142" i="2"/>
  <c r="M142" i="2"/>
  <c r="V141" i="2"/>
  <c r="U141" i="2"/>
  <c r="T141" i="2"/>
  <c r="S141" i="2"/>
  <c r="P141" i="2"/>
  <c r="M141" i="2"/>
  <c r="V140" i="2"/>
  <c r="U140" i="2"/>
  <c r="T140" i="2"/>
  <c r="S140" i="2"/>
  <c r="P140" i="2"/>
  <c r="M140" i="2"/>
  <c r="V139" i="2"/>
  <c r="U139" i="2"/>
  <c r="T139" i="2"/>
  <c r="S139" i="2"/>
  <c r="P139" i="2"/>
  <c r="M139" i="2"/>
  <c r="V138" i="2"/>
  <c r="U138" i="2"/>
  <c r="T138" i="2"/>
  <c r="S138" i="2"/>
  <c r="P138" i="2"/>
  <c r="M138" i="2"/>
  <c r="V137" i="2"/>
  <c r="U137" i="2"/>
  <c r="T137" i="2"/>
  <c r="S137" i="2"/>
  <c r="P137" i="2"/>
  <c r="M137" i="2"/>
  <c r="V136" i="2"/>
  <c r="U136" i="2"/>
  <c r="T136" i="2"/>
  <c r="S136" i="2"/>
  <c r="P136" i="2"/>
  <c r="M136" i="2"/>
  <c r="V135" i="2"/>
  <c r="U135" i="2"/>
  <c r="T135" i="2"/>
  <c r="S135" i="2"/>
  <c r="P135" i="2"/>
  <c r="M135" i="2"/>
  <c r="V134" i="2"/>
  <c r="U134" i="2"/>
  <c r="T134" i="2"/>
  <c r="S134" i="2"/>
  <c r="Q134" i="2"/>
  <c r="P134" i="2"/>
  <c r="M134" i="2"/>
  <c r="V133" i="2"/>
  <c r="U133" i="2"/>
  <c r="T133" i="2"/>
  <c r="S133" i="2"/>
  <c r="P133" i="2"/>
  <c r="M133" i="2"/>
  <c r="V132" i="2"/>
  <c r="U132" i="2"/>
  <c r="T132" i="2"/>
  <c r="S132" i="2"/>
  <c r="P132" i="2"/>
  <c r="M132" i="2"/>
  <c r="V131" i="2"/>
  <c r="U131" i="2"/>
  <c r="T131" i="2"/>
  <c r="S131" i="2"/>
  <c r="P131" i="2"/>
  <c r="M131" i="2"/>
  <c r="V130" i="2"/>
  <c r="U130" i="2"/>
  <c r="T130" i="2"/>
  <c r="S130" i="2"/>
  <c r="P130" i="2"/>
  <c r="M130" i="2"/>
  <c r="U129" i="2"/>
  <c r="T129" i="2"/>
  <c r="S129" i="2"/>
  <c r="Q129" i="2"/>
  <c r="P129" i="2"/>
  <c r="M129" i="2"/>
  <c r="V128" i="2"/>
  <c r="U128" i="2"/>
  <c r="T128" i="2"/>
  <c r="S128" i="2"/>
  <c r="P128" i="2"/>
  <c r="M128" i="2"/>
  <c r="V127" i="2"/>
  <c r="U127" i="2"/>
  <c r="T127" i="2"/>
  <c r="S127" i="2"/>
  <c r="P127" i="2"/>
  <c r="M127" i="2"/>
  <c r="V126" i="2"/>
  <c r="U126" i="2"/>
  <c r="T126" i="2"/>
  <c r="S126" i="2"/>
  <c r="P126" i="2"/>
  <c r="M126" i="2"/>
  <c r="V125" i="2"/>
  <c r="U125" i="2"/>
  <c r="S125" i="2"/>
  <c r="Q125" i="2"/>
  <c r="P125" i="2"/>
  <c r="M125" i="2"/>
  <c r="V124" i="2"/>
  <c r="U124" i="2"/>
  <c r="T124" i="2"/>
  <c r="S124" i="2"/>
  <c r="P124" i="2"/>
  <c r="M124" i="2"/>
  <c r="V123" i="2"/>
  <c r="U123" i="2"/>
  <c r="T123" i="2"/>
  <c r="S123" i="2"/>
  <c r="Q123" i="2"/>
  <c r="P123" i="2"/>
  <c r="M123" i="2"/>
  <c r="V122" i="2"/>
  <c r="U122" i="2"/>
  <c r="T122" i="2"/>
  <c r="S122" i="2"/>
  <c r="P122" i="2"/>
  <c r="M122" i="2"/>
  <c r="V121" i="2"/>
  <c r="U121" i="2"/>
  <c r="T121" i="2"/>
  <c r="S121" i="2"/>
  <c r="P121" i="2"/>
  <c r="M121" i="2"/>
  <c r="V120" i="2"/>
  <c r="U120" i="2"/>
  <c r="T120" i="2"/>
  <c r="S120" i="2"/>
  <c r="P120" i="2"/>
  <c r="M120" i="2"/>
  <c r="V119" i="2"/>
  <c r="U119" i="2"/>
  <c r="T119" i="2"/>
  <c r="S119" i="2"/>
  <c r="Q119" i="2"/>
  <c r="P119" i="2"/>
  <c r="M119" i="2"/>
  <c r="V118" i="2"/>
  <c r="U118" i="2"/>
  <c r="T118" i="2"/>
  <c r="S118" i="2"/>
  <c r="Q118" i="2"/>
  <c r="P118" i="2"/>
  <c r="M118" i="2"/>
  <c r="U117" i="2"/>
  <c r="T117" i="2"/>
  <c r="S117" i="2"/>
  <c r="Q117" i="2"/>
  <c r="P117" i="2"/>
  <c r="M117" i="2"/>
  <c r="V116" i="2"/>
  <c r="U116" i="2"/>
  <c r="S116" i="2"/>
  <c r="Q116" i="2"/>
  <c r="P116" i="2"/>
  <c r="M116" i="2"/>
  <c r="V115" i="2"/>
  <c r="U115" i="2"/>
  <c r="T115" i="2"/>
  <c r="S115" i="2"/>
  <c r="P115" i="2"/>
  <c r="M115" i="2"/>
  <c r="U114" i="2"/>
  <c r="T114" i="2"/>
  <c r="S114" i="2"/>
  <c r="Q114" i="2"/>
  <c r="P114" i="2"/>
  <c r="M114" i="2"/>
  <c r="V113" i="2"/>
  <c r="U113" i="2"/>
  <c r="T113" i="2"/>
  <c r="S113" i="2"/>
  <c r="P113" i="2"/>
  <c r="M113" i="2"/>
  <c r="U112" i="2"/>
  <c r="T112" i="2"/>
  <c r="S112" i="2"/>
  <c r="Q112" i="2"/>
  <c r="P112" i="2"/>
  <c r="M112" i="2"/>
  <c r="V111" i="2"/>
  <c r="U111" i="2"/>
  <c r="T111" i="2"/>
  <c r="S111" i="2"/>
  <c r="P111" i="2"/>
  <c r="M111" i="2"/>
  <c r="V110" i="2"/>
  <c r="U110" i="2"/>
  <c r="S110" i="2"/>
  <c r="Q110" i="2"/>
  <c r="P110" i="2"/>
  <c r="M110" i="2"/>
  <c r="V109" i="2"/>
  <c r="U109" i="2"/>
  <c r="T109" i="2"/>
  <c r="S109" i="2"/>
  <c r="P109" i="2"/>
  <c r="M109" i="2"/>
  <c r="V108" i="2"/>
  <c r="U108" i="2"/>
  <c r="T108" i="2"/>
  <c r="S108" i="2"/>
  <c r="P108" i="2"/>
  <c r="M108" i="2"/>
  <c r="V107" i="2"/>
  <c r="U107" i="2"/>
  <c r="T107" i="2"/>
  <c r="S107" i="2"/>
  <c r="P107" i="2"/>
  <c r="M107" i="2"/>
  <c r="V106" i="2"/>
  <c r="U106" i="2"/>
  <c r="T106" i="2"/>
  <c r="S106" i="2"/>
  <c r="P106" i="2"/>
  <c r="M106" i="2"/>
  <c r="V105" i="2"/>
  <c r="U105" i="2"/>
  <c r="T105" i="2"/>
  <c r="S105" i="2"/>
  <c r="P105" i="2"/>
  <c r="M105" i="2"/>
  <c r="V104" i="2"/>
  <c r="U104" i="2"/>
  <c r="T104" i="2"/>
  <c r="S104" i="2"/>
  <c r="P104" i="2"/>
  <c r="M104" i="2"/>
  <c r="V103" i="2"/>
  <c r="U103" i="2"/>
  <c r="S103" i="2"/>
  <c r="Q103" i="2"/>
  <c r="P103" i="2"/>
  <c r="M103" i="2"/>
  <c r="V102" i="2"/>
  <c r="U102" i="2"/>
  <c r="T102" i="2"/>
  <c r="S102" i="2"/>
  <c r="P102" i="2"/>
  <c r="M102" i="2"/>
  <c r="V101" i="2"/>
  <c r="U101" i="2"/>
  <c r="T101" i="2"/>
  <c r="S101" i="2"/>
  <c r="P101" i="2"/>
  <c r="M101" i="2"/>
  <c r="V100" i="2"/>
  <c r="U100" i="2"/>
  <c r="T100" i="2"/>
  <c r="S100" i="2"/>
  <c r="Q100" i="2"/>
  <c r="P100" i="2"/>
  <c r="M100" i="2"/>
  <c r="V99" i="2"/>
  <c r="U99" i="2"/>
  <c r="T99" i="2"/>
  <c r="S99" i="2"/>
  <c r="P99" i="2"/>
  <c r="M99" i="2"/>
  <c r="V98" i="2"/>
  <c r="U98" i="2"/>
  <c r="S98" i="2"/>
  <c r="Q98" i="2"/>
  <c r="P98" i="2"/>
  <c r="M98" i="2"/>
  <c r="V97" i="2"/>
  <c r="U97" i="2"/>
  <c r="T97" i="2"/>
  <c r="S97" i="2"/>
  <c r="Q97" i="2"/>
  <c r="P97" i="2"/>
  <c r="M97" i="2"/>
  <c r="V96" i="2"/>
  <c r="U96" i="2"/>
  <c r="S96" i="2"/>
  <c r="Q96" i="2"/>
  <c r="P96" i="2"/>
  <c r="M96" i="2"/>
  <c r="V95" i="2"/>
  <c r="U95" i="2"/>
  <c r="T95" i="2"/>
  <c r="S95" i="2"/>
  <c r="P95" i="2"/>
  <c r="M95" i="2"/>
  <c r="V94" i="2"/>
  <c r="U94" i="2"/>
  <c r="T94" i="2"/>
  <c r="S94" i="2"/>
  <c r="P94" i="2"/>
  <c r="M94" i="2"/>
  <c r="V93" i="2"/>
  <c r="U93" i="2"/>
  <c r="T93" i="2"/>
  <c r="S93" i="2"/>
  <c r="Q93" i="2"/>
  <c r="P93" i="2"/>
  <c r="M93" i="2"/>
  <c r="V92" i="2"/>
  <c r="U92" i="2"/>
  <c r="T92" i="2"/>
  <c r="S92" i="2"/>
  <c r="P92" i="2"/>
  <c r="M92" i="2"/>
  <c r="V91" i="2"/>
  <c r="U91" i="2"/>
  <c r="T91" i="2"/>
  <c r="S91" i="2"/>
  <c r="P91" i="2"/>
  <c r="M91" i="2"/>
  <c r="V90" i="2"/>
  <c r="U90" i="2"/>
  <c r="T90" i="2"/>
  <c r="S90" i="2"/>
  <c r="P90" i="2"/>
  <c r="M90" i="2"/>
  <c r="V89" i="2"/>
  <c r="U89" i="2"/>
  <c r="T89" i="2"/>
  <c r="S89" i="2"/>
  <c r="P89" i="2"/>
  <c r="M89" i="2"/>
  <c r="V88" i="2"/>
  <c r="U88" i="2"/>
  <c r="T88" i="2"/>
  <c r="S88" i="2"/>
  <c r="P88" i="2"/>
  <c r="M88" i="2"/>
  <c r="V87" i="2"/>
  <c r="U87" i="2"/>
  <c r="T87" i="2"/>
  <c r="S87" i="2"/>
  <c r="P87" i="2"/>
  <c r="M87" i="2"/>
  <c r="V86" i="2"/>
  <c r="U86" i="2"/>
  <c r="T86" i="2"/>
  <c r="S86" i="2"/>
  <c r="P86" i="2"/>
  <c r="M86" i="2"/>
  <c r="V85" i="2"/>
  <c r="U85" i="2"/>
  <c r="T85" i="2"/>
  <c r="S85" i="2"/>
  <c r="P85" i="2"/>
  <c r="M85" i="2"/>
  <c r="V84" i="2"/>
  <c r="U84" i="2"/>
  <c r="T84" i="2"/>
  <c r="S84" i="2"/>
  <c r="P84" i="2"/>
  <c r="M84" i="2"/>
  <c r="V83" i="2"/>
  <c r="U83" i="2"/>
  <c r="T83" i="2"/>
  <c r="S83" i="2"/>
  <c r="P83" i="2"/>
  <c r="M83" i="2"/>
  <c r="V82" i="2"/>
  <c r="U82" i="2"/>
  <c r="T82" i="2"/>
  <c r="S82" i="2"/>
  <c r="P82" i="2"/>
  <c r="M82" i="2"/>
  <c r="V81" i="2"/>
  <c r="U81" i="2"/>
  <c r="T81" i="2"/>
  <c r="S81" i="2"/>
  <c r="P81" i="2"/>
  <c r="M81" i="2"/>
  <c r="V80" i="2"/>
  <c r="U80" i="2"/>
  <c r="T80" i="2"/>
  <c r="S80" i="2"/>
  <c r="P80" i="2"/>
  <c r="M80" i="2"/>
  <c r="V79" i="2"/>
  <c r="U79" i="2"/>
  <c r="T79" i="2"/>
  <c r="S79" i="2"/>
  <c r="P79" i="2"/>
  <c r="M79" i="2"/>
  <c r="V78" i="2"/>
  <c r="U78" i="2"/>
  <c r="S78" i="2"/>
  <c r="P78" i="2"/>
  <c r="M78" i="2"/>
  <c r="V77" i="2"/>
  <c r="U77" i="2"/>
  <c r="T77" i="2"/>
  <c r="S77" i="2"/>
  <c r="P77" i="2"/>
  <c r="M77" i="2"/>
  <c r="V76" i="2"/>
  <c r="U76" i="2"/>
  <c r="T76" i="2"/>
  <c r="S76" i="2"/>
  <c r="P76" i="2"/>
  <c r="M76" i="2"/>
  <c r="V75" i="2"/>
  <c r="U75" i="2"/>
  <c r="T75" i="2"/>
  <c r="S75" i="2"/>
  <c r="P75" i="2"/>
  <c r="M75" i="2"/>
  <c r="V74" i="2"/>
  <c r="U74" i="2"/>
  <c r="T74" i="2"/>
  <c r="S74" i="2"/>
  <c r="P74" i="2"/>
  <c r="M74" i="2"/>
  <c r="V73" i="2"/>
  <c r="U73" i="2"/>
  <c r="T73" i="2"/>
  <c r="S73" i="2"/>
  <c r="P73" i="2"/>
  <c r="M73" i="2"/>
  <c r="V72" i="2"/>
  <c r="U72" i="2"/>
  <c r="T72" i="2"/>
  <c r="S72" i="2"/>
  <c r="P72" i="2"/>
  <c r="M72" i="2"/>
  <c r="V71" i="2"/>
  <c r="U71" i="2"/>
  <c r="T71" i="2"/>
  <c r="S71" i="2"/>
  <c r="P71" i="2"/>
  <c r="M71" i="2"/>
  <c r="V70" i="2"/>
  <c r="U70" i="2"/>
  <c r="T70" i="2"/>
  <c r="S70" i="2"/>
  <c r="P70" i="2"/>
  <c r="M70" i="2"/>
  <c r="V69" i="2"/>
  <c r="U69" i="2"/>
  <c r="T69" i="2"/>
  <c r="S69" i="2"/>
  <c r="P69" i="2"/>
  <c r="M69" i="2"/>
  <c r="V68" i="2"/>
  <c r="U68" i="2"/>
  <c r="T68" i="2"/>
  <c r="S68" i="2"/>
  <c r="P68" i="2"/>
  <c r="M68" i="2"/>
  <c r="V67" i="2"/>
  <c r="U67" i="2"/>
  <c r="T67" i="2"/>
  <c r="S67" i="2"/>
  <c r="P67" i="2"/>
  <c r="M67" i="2"/>
  <c r="V66" i="2"/>
  <c r="U66" i="2"/>
  <c r="S66" i="2"/>
  <c r="Q66" i="2"/>
  <c r="P66" i="2"/>
  <c r="M66" i="2"/>
  <c r="V65" i="2"/>
  <c r="U65" i="2"/>
  <c r="T65" i="2"/>
  <c r="S65" i="2"/>
  <c r="P65" i="2"/>
  <c r="M65" i="2"/>
  <c r="V64" i="2"/>
  <c r="U64" i="2"/>
  <c r="T64" i="2"/>
  <c r="S64" i="2"/>
  <c r="P64" i="2"/>
  <c r="M64" i="2"/>
  <c r="V63" i="2"/>
  <c r="U63" i="2"/>
  <c r="T63" i="2"/>
  <c r="S63" i="2"/>
  <c r="P63" i="2"/>
  <c r="M63" i="2"/>
  <c r="V62" i="2"/>
  <c r="U62" i="2"/>
  <c r="S62" i="2"/>
  <c r="Q62" i="2"/>
  <c r="P62" i="2"/>
  <c r="M62" i="2"/>
  <c r="V61" i="2"/>
  <c r="U61" i="2"/>
  <c r="T61" i="2"/>
  <c r="S61" i="2"/>
  <c r="Q61" i="2"/>
  <c r="P61" i="2"/>
  <c r="M61" i="2"/>
  <c r="V60" i="2"/>
  <c r="U60" i="2"/>
  <c r="T60" i="2"/>
  <c r="S60" i="2"/>
  <c r="Q60" i="2"/>
  <c r="P60" i="2"/>
  <c r="M60" i="2"/>
  <c r="V59" i="2"/>
  <c r="U59" i="2"/>
  <c r="T59" i="2"/>
  <c r="S59" i="2"/>
  <c r="P59" i="2"/>
  <c r="M59" i="2"/>
  <c r="V58" i="2"/>
  <c r="U58" i="2"/>
  <c r="T58" i="2"/>
  <c r="S58" i="2"/>
  <c r="Q58" i="2"/>
  <c r="P58" i="2"/>
  <c r="M58" i="2"/>
  <c r="V57" i="2"/>
  <c r="U57" i="2"/>
  <c r="T57" i="2"/>
  <c r="S57" i="2"/>
  <c r="Q57" i="2"/>
  <c r="P57" i="2"/>
  <c r="M57" i="2"/>
  <c r="V56" i="2"/>
  <c r="U56" i="2"/>
  <c r="T56" i="2"/>
  <c r="S56" i="2"/>
  <c r="Q56" i="2"/>
  <c r="P56" i="2"/>
  <c r="M56" i="2"/>
  <c r="V55" i="2"/>
  <c r="U55" i="2"/>
  <c r="T55" i="2"/>
  <c r="S55" i="2"/>
  <c r="P55" i="2"/>
  <c r="M55" i="2"/>
  <c r="V54" i="2"/>
  <c r="U54" i="2"/>
  <c r="T54" i="2"/>
  <c r="S54" i="2"/>
  <c r="P54" i="2"/>
  <c r="M54" i="2"/>
  <c r="V53" i="2"/>
  <c r="U53" i="2"/>
  <c r="T53" i="2"/>
  <c r="S53" i="2"/>
  <c r="P53" i="2"/>
  <c r="M53" i="2"/>
  <c r="V52" i="2"/>
  <c r="U52" i="2"/>
  <c r="T52" i="2"/>
  <c r="S52" i="2"/>
  <c r="P52" i="2"/>
  <c r="M52" i="2"/>
  <c r="V51" i="2"/>
  <c r="U51" i="2"/>
  <c r="T51" i="2"/>
  <c r="S51" i="2"/>
  <c r="P51" i="2"/>
  <c r="M51" i="2"/>
  <c r="V50" i="2"/>
  <c r="U50" i="2"/>
  <c r="T50" i="2"/>
  <c r="S50" i="2"/>
  <c r="P50" i="2"/>
  <c r="M50" i="2"/>
  <c r="V49" i="2"/>
  <c r="U49" i="2"/>
  <c r="T49" i="2"/>
  <c r="S49" i="2"/>
  <c r="P49" i="2"/>
  <c r="M49" i="2"/>
  <c r="V48" i="2"/>
  <c r="U48" i="2"/>
  <c r="T48" i="2"/>
  <c r="S48" i="2"/>
  <c r="P48" i="2"/>
  <c r="M48" i="2"/>
  <c r="V47" i="2"/>
  <c r="U47" i="2"/>
  <c r="T47" i="2"/>
  <c r="S47" i="2"/>
  <c r="P47" i="2"/>
  <c r="M47" i="2"/>
  <c r="U46" i="2"/>
  <c r="T46" i="2"/>
  <c r="S46" i="2"/>
  <c r="Q46" i="2"/>
  <c r="P46" i="2"/>
  <c r="M46" i="2"/>
  <c r="V45" i="2"/>
  <c r="U45" i="2"/>
  <c r="T45" i="2"/>
  <c r="S45" i="2"/>
  <c r="P45" i="2"/>
  <c r="M45" i="2"/>
  <c r="V44" i="2"/>
  <c r="U44" i="2"/>
  <c r="T44" i="2"/>
  <c r="S44" i="2"/>
  <c r="P44" i="2"/>
  <c r="M44" i="2"/>
  <c r="V43" i="2"/>
  <c r="U43" i="2"/>
  <c r="T43" i="2"/>
  <c r="S43" i="2"/>
  <c r="P43" i="2"/>
  <c r="M43" i="2"/>
  <c r="V42" i="2"/>
  <c r="U42" i="2"/>
  <c r="T42" i="2"/>
  <c r="S42" i="2"/>
  <c r="P42" i="2"/>
  <c r="M42" i="2"/>
  <c r="V41" i="2"/>
  <c r="U41" i="2"/>
  <c r="T41" i="2"/>
  <c r="S41" i="2"/>
  <c r="P41" i="2"/>
  <c r="M41" i="2"/>
  <c r="V40" i="2"/>
  <c r="U40" i="2"/>
  <c r="T40" i="2"/>
  <c r="S40" i="2"/>
  <c r="P40" i="2"/>
  <c r="M40" i="2"/>
  <c r="V39" i="2"/>
  <c r="U39" i="2"/>
  <c r="T39" i="2"/>
  <c r="S39" i="2"/>
  <c r="Q39" i="2"/>
  <c r="P39" i="2"/>
  <c r="M39" i="2"/>
  <c r="V38" i="2"/>
  <c r="U38" i="2"/>
  <c r="T38" i="2"/>
  <c r="S38" i="2"/>
  <c r="P38" i="2"/>
  <c r="M38" i="2"/>
  <c r="V37" i="2"/>
  <c r="U37" i="2"/>
  <c r="T37" i="2"/>
  <c r="S37" i="2"/>
  <c r="P37" i="2"/>
  <c r="M37" i="2"/>
  <c r="V36" i="2"/>
  <c r="U36" i="2"/>
  <c r="T36" i="2"/>
  <c r="S36" i="2"/>
  <c r="P36" i="2"/>
  <c r="M36" i="2"/>
  <c r="V35" i="2"/>
  <c r="U35" i="2"/>
  <c r="T35" i="2"/>
  <c r="S35" i="2"/>
  <c r="P35" i="2"/>
  <c r="M35" i="2"/>
  <c r="V34" i="2"/>
  <c r="U34" i="2"/>
  <c r="T34" i="2"/>
  <c r="S34" i="2"/>
  <c r="P34" i="2"/>
  <c r="M34" i="2"/>
  <c r="V33" i="2"/>
  <c r="U33" i="2"/>
  <c r="T33" i="2"/>
  <c r="S33" i="2"/>
  <c r="Q33" i="2"/>
  <c r="P33" i="2"/>
  <c r="M33" i="2"/>
  <c r="V32" i="2"/>
  <c r="U32" i="2"/>
  <c r="T32" i="2"/>
  <c r="S32" i="2"/>
  <c r="P32" i="2"/>
  <c r="M32" i="2"/>
  <c r="V31" i="2"/>
  <c r="U31" i="2"/>
  <c r="T31" i="2"/>
  <c r="S31" i="2"/>
  <c r="P31" i="2"/>
  <c r="M31" i="2"/>
  <c r="V30" i="2"/>
  <c r="U30" i="2"/>
  <c r="T30" i="2"/>
  <c r="S30" i="2"/>
  <c r="P30" i="2"/>
  <c r="M30" i="2"/>
  <c r="V29" i="2"/>
  <c r="U29" i="2"/>
  <c r="T29" i="2"/>
  <c r="S29" i="2"/>
  <c r="P29" i="2"/>
  <c r="M29" i="2"/>
  <c r="V28" i="2"/>
  <c r="U28" i="2"/>
  <c r="T28" i="2"/>
  <c r="S28" i="2"/>
  <c r="P28" i="2"/>
  <c r="M28" i="2"/>
  <c r="V27" i="2"/>
  <c r="U27" i="2"/>
  <c r="T27" i="2"/>
  <c r="S27" i="2"/>
  <c r="P27" i="2"/>
  <c r="M27" i="2"/>
  <c r="V26" i="2"/>
  <c r="U26" i="2"/>
  <c r="T26" i="2"/>
  <c r="S26" i="2"/>
  <c r="P26" i="2"/>
  <c r="M26" i="2"/>
  <c r="V25" i="2"/>
  <c r="U25" i="2"/>
  <c r="T25" i="2"/>
  <c r="S25" i="2"/>
  <c r="P25" i="2"/>
  <c r="M25" i="2"/>
  <c r="V24" i="2"/>
  <c r="U24" i="2"/>
  <c r="S24" i="2"/>
  <c r="Q24" i="2"/>
  <c r="P24" i="2"/>
  <c r="M24" i="2"/>
  <c r="V23" i="2"/>
  <c r="U23" i="2"/>
  <c r="S23" i="2"/>
  <c r="Q23" i="2"/>
  <c r="P23" i="2"/>
  <c r="M23" i="2"/>
  <c r="V22" i="2"/>
  <c r="U22" i="2"/>
  <c r="S22" i="2"/>
  <c r="Q22" i="2"/>
  <c r="P22" i="2"/>
  <c r="M22" i="2"/>
  <c r="V21" i="2"/>
  <c r="U21" i="2"/>
  <c r="S21" i="2"/>
  <c r="Q21" i="2"/>
  <c r="P21" i="2"/>
  <c r="M21" i="2"/>
  <c r="V20" i="2"/>
  <c r="U20" i="2"/>
  <c r="S20" i="2"/>
  <c r="Q20" i="2"/>
  <c r="P20" i="2"/>
  <c r="M20" i="2"/>
  <c r="V19" i="2"/>
  <c r="U19" i="2"/>
  <c r="S19" i="2"/>
  <c r="Q19" i="2"/>
  <c r="P19" i="2"/>
  <c r="M19" i="2"/>
  <c r="V18" i="2"/>
  <c r="U18" i="2"/>
  <c r="S18" i="2"/>
  <c r="Q18" i="2"/>
  <c r="P18" i="2"/>
  <c r="M18" i="2"/>
  <c r="V17" i="2"/>
  <c r="U17" i="2"/>
  <c r="T17" i="2"/>
  <c r="S17" i="2"/>
  <c r="Q17" i="2"/>
  <c r="P17" i="2"/>
  <c r="M17" i="2"/>
  <c r="V16" i="2"/>
  <c r="U16" i="2"/>
  <c r="S16" i="2"/>
  <c r="Q16" i="2"/>
  <c r="P16" i="2"/>
  <c r="M16" i="2"/>
  <c r="V15" i="2"/>
  <c r="U15" i="2"/>
  <c r="T15" i="2"/>
  <c r="S15" i="2"/>
  <c r="P15" i="2"/>
  <c r="M15" i="2"/>
  <c r="V14" i="2"/>
  <c r="U14" i="2"/>
  <c r="T14" i="2"/>
  <c r="S14" i="2"/>
  <c r="P14" i="2"/>
  <c r="M14" i="2"/>
  <c r="V13" i="2"/>
  <c r="U13" i="2"/>
  <c r="T13" i="2"/>
  <c r="S13" i="2"/>
  <c r="Q13" i="2"/>
  <c r="P13" i="2"/>
  <c r="M13" i="2"/>
  <c r="I67" i="2"/>
  <c r="Q67" i="2" s="1"/>
  <c r="I65" i="2"/>
  <c r="Q65" i="2" s="1"/>
  <c r="I64" i="2"/>
  <c r="Q64" i="2" s="1"/>
  <c r="I63" i="2"/>
  <c r="Q63" i="2" s="1"/>
  <c r="G22" i="5"/>
  <c r="F22" i="5"/>
  <c r="G21" i="5"/>
  <c r="G36" i="5"/>
  <c r="I22" i="5" l="1"/>
  <c r="K68" i="2" s="1"/>
  <c r="A6" i="7"/>
  <c r="A7" i="7" s="1"/>
  <c r="A8" i="7" s="1"/>
  <c r="A9" i="7" s="1"/>
  <c r="E11" i="7"/>
  <c r="G8" i="5"/>
  <c r="G20" i="5"/>
  <c r="E7" i="2"/>
  <c r="G10" i="5"/>
  <c r="I10" i="5" s="1"/>
  <c r="G9" i="5"/>
  <c r="K46" i="2" l="1"/>
  <c r="A10" i="7"/>
  <c r="I37" i="5"/>
  <c r="G35" i="5"/>
  <c r="I36" i="5" s="1"/>
  <c r="K259" i="2" s="1"/>
  <c r="G32" i="5"/>
  <c r="I32" i="5" s="1"/>
  <c r="K194" i="2" s="1"/>
  <c r="G31" i="5"/>
  <c r="G30" i="5"/>
  <c r="G29" i="5"/>
  <c r="G28" i="5"/>
  <c r="G27" i="5"/>
  <c r="G26" i="5"/>
  <c r="G25" i="5"/>
  <c r="G24" i="5"/>
  <c r="I26" i="5" s="1"/>
  <c r="K171" i="2" s="1"/>
  <c r="G15" i="5"/>
  <c r="I15" i="5" s="1"/>
  <c r="K90" i="2" s="1"/>
  <c r="G16" i="5"/>
  <c r="I16" i="5" s="1"/>
  <c r="K98" i="2" s="1"/>
  <c r="G14" i="5"/>
  <c r="I14" i="5" s="1"/>
  <c r="K139" i="2" s="1"/>
  <c r="G13" i="5"/>
  <c r="G39" i="5"/>
  <c r="G38" i="5"/>
  <c r="G34" i="5"/>
  <c r="G33" i="5"/>
  <c r="G23" i="5"/>
  <c r="I23" i="5" s="1"/>
  <c r="K154" i="2" s="1"/>
  <c r="G19" i="5"/>
  <c r="G18" i="5"/>
  <c r="G17" i="5"/>
  <c r="I17" i="5" s="1"/>
  <c r="K129" i="2" s="1"/>
  <c r="I34" i="5" l="1"/>
  <c r="K236" i="2" s="1"/>
  <c r="K274" i="2"/>
  <c r="K35" i="4"/>
  <c r="I31" i="5"/>
  <c r="K180" i="2" s="1"/>
  <c r="I39" i="5"/>
  <c r="K268" i="2" s="1"/>
  <c r="I20" i="5"/>
  <c r="K146" i="2" s="1"/>
  <c r="G40" i="5"/>
  <c r="H7" i="2" s="1"/>
  <c r="I7" i="2" s="1"/>
  <c r="I40" i="5" l="1"/>
  <c r="K273" i="2"/>
  <c r="K275" i="2" s="1"/>
  <c r="I39" i="4"/>
  <c r="F35" i="4"/>
  <c r="H35" i="4" l="1"/>
  <c r="J35" i="4" s="1"/>
  <c r="E6" i="2"/>
  <c r="E5" i="2"/>
  <c r="E4" i="2"/>
  <c r="E3" i="2"/>
  <c r="G37" i="4"/>
  <c r="G30" i="4"/>
  <c r="G17" i="4"/>
  <c r="G6" i="4"/>
  <c r="G4" i="4"/>
  <c r="U12" i="2"/>
  <c r="D37" i="4"/>
  <c r="C37" i="4"/>
  <c r="E37" i="4"/>
  <c r="D30" i="4"/>
  <c r="C30" i="4"/>
  <c r="E30" i="4"/>
  <c r="D17" i="4"/>
  <c r="C17" i="4"/>
  <c r="E17" i="4"/>
  <c r="D6" i="4"/>
  <c r="C6" i="4"/>
  <c r="E6" i="4"/>
  <c r="D4" i="4"/>
  <c r="C4" i="4"/>
  <c r="E4" i="4"/>
  <c r="T12" i="2"/>
  <c r="V12" i="2"/>
  <c r="S12" i="2"/>
  <c r="Q12" i="2"/>
  <c r="P12" i="2"/>
  <c r="M12" i="2"/>
  <c r="G38" i="4" l="1"/>
  <c r="G20" i="4"/>
  <c r="C21" i="4"/>
  <c r="G15" i="4"/>
  <c r="G21" i="4"/>
  <c r="G26" i="4"/>
  <c r="F4" i="4"/>
  <c r="H4" i="4" s="1"/>
  <c r="D32" i="4"/>
  <c r="E20" i="4"/>
  <c r="E9" i="4"/>
  <c r="P273" i="2"/>
  <c r="G4" i="2" s="1"/>
  <c r="E10" i="4"/>
  <c r="C15" i="4"/>
  <c r="C26" i="4"/>
  <c r="C28" i="4"/>
  <c r="F37" i="4"/>
  <c r="U273" i="2"/>
  <c r="G6" i="2" s="1"/>
  <c r="G10" i="4"/>
  <c r="G11" i="4"/>
  <c r="G12" i="4"/>
  <c r="C19" i="4"/>
  <c r="D26" i="4"/>
  <c r="D19" i="4"/>
  <c r="D34" i="4"/>
  <c r="E21" i="4"/>
  <c r="D22" i="4"/>
  <c r="E26" i="4"/>
  <c r="C38" i="4"/>
  <c r="D13" i="4"/>
  <c r="D8" i="4"/>
  <c r="C12" i="4"/>
  <c r="C31" i="4"/>
  <c r="C10" i="4"/>
  <c r="E11" i="4"/>
  <c r="F17" i="4"/>
  <c r="C7" i="4"/>
  <c r="G28" i="4"/>
  <c r="D7" i="4"/>
  <c r="C11" i="4"/>
  <c r="C24" i="4"/>
  <c r="D5" i="4"/>
  <c r="E8" i="4"/>
  <c r="E18" i="4"/>
  <c r="D36" i="4"/>
  <c r="D25" i="4"/>
  <c r="G24" i="4"/>
  <c r="G31" i="4"/>
  <c r="E3" i="4"/>
  <c r="M273" i="2"/>
  <c r="G3" i="2" s="1"/>
  <c r="E23" i="4"/>
  <c r="E14" i="4"/>
  <c r="D3" i="4"/>
  <c r="S273" i="2"/>
  <c r="G5" i="2" s="1"/>
  <c r="E12" i="4"/>
  <c r="E29" i="4"/>
  <c r="F30" i="4"/>
  <c r="C34" i="4"/>
  <c r="E38" i="4"/>
  <c r="G8" i="4"/>
  <c r="G18" i="4"/>
  <c r="G23" i="4"/>
  <c r="G29" i="4"/>
  <c r="F6" i="4"/>
  <c r="H6" i="4" s="1"/>
  <c r="C8" i="4"/>
  <c r="D15" i="4"/>
  <c r="E16" i="4"/>
  <c r="C18" i="4"/>
  <c r="C20" i="4"/>
  <c r="D21" i="4"/>
  <c r="C23" i="4"/>
  <c r="D24" i="4"/>
  <c r="E27" i="4"/>
  <c r="D28" i="4"/>
  <c r="C29" i="4"/>
  <c r="D31" i="4"/>
  <c r="E33" i="4"/>
  <c r="G7" i="4"/>
  <c r="G19" i="4"/>
  <c r="G34" i="4"/>
  <c r="E5" i="4"/>
  <c r="C9" i="4"/>
  <c r="D10" i="4"/>
  <c r="D11" i="4"/>
  <c r="D12" i="4"/>
  <c r="E13" i="4"/>
  <c r="C14" i="4"/>
  <c r="D38" i="4"/>
  <c r="G3" i="4"/>
  <c r="G22" i="4"/>
  <c r="G25" i="4"/>
  <c r="G32" i="4"/>
  <c r="G36" i="4"/>
  <c r="C16" i="4"/>
  <c r="D18" i="4"/>
  <c r="D20" i="4"/>
  <c r="D23" i="4"/>
  <c r="E25" i="4"/>
  <c r="C27" i="4"/>
  <c r="E32" i="4"/>
  <c r="E36" i="4"/>
  <c r="G5" i="4"/>
  <c r="C3" i="4"/>
  <c r="E15" i="4"/>
  <c r="D16" i="4"/>
  <c r="C22" i="4"/>
  <c r="E24" i="4"/>
  <c r="C25" i="4"/>
  <c r="D27" i="4"/>
  <c r="E28" i="4"/>
  <c r="E31" i="4"/>
  <c r="C32" i="4"/>
  <c r="D33" i="4"/>
  <c r="C36" i="4"/>
  <c r="G9" i="4"/>
  <c r="G14" i="4"/>
  <c r="E22" i="4"/>
  <c r="D29" i="4"/>
  <c r="C33" i="4"/>
  <c r="G13" i="4"/>
  <c r="C5" i="4"/>
  <c r="E7" i="4"/>
  <c r="D9" i="4"/>
  <c r="C13" i="4"/>
  <c r="D14" i="4"/>
  <c r="E19" i="4"/>
  <c r="E34" i="4"/>
  <c r="G16" i="4"/>
  <c r="G27" i="4"/>
  <c r="G33" i="4"/>
  <c r="J6" i="4" l="1"/>
  <c r="J4" i="4"/>
  <c r="H37" i="4"/>
  <c r="J37" i="4" s="1"/>
  <c r="H30" i="4"/>
  <c r="J30" i="4" s="1"/>
  <c r="H17" i="4"/>
  <c r="J17" i="4" s="1"/>
  <c r="G8" i="2"/>
  <c r="F22" i="4"/>
  <c r="H22" i="4" s="1"/>
  <c r="F27" i="4"/>
  <c r="F26" i="4"/>
  <c r="H26" i="4" s="1"/>
  <c r="F5" i="4"/>
  <c r="F38" i="4"/>
  <c r="F28" i="4"/>
  <c r="F8" i="4"/>
  <c r="F15" i="4"/>
  <c r="H15" i="4" s="1"/>
  <c r="F24" i="4"/>
  <c r="F19" i="4"/>
  <c r="F20" i="4"/>
  <c r="H20" i="4" s="1"/>
  <c r="F21" i="4"/>
  <c r="H21" i="4" s="1"/>
  <c r="F13" i="4"/>
  <c r="H13" i="4" s="1"/>
  <c r="F18" i="4"/>
  <c r="F25" i="4"/>
  <c r="F9" i="4"/>
  <c r="H9" i="4" s="1"/>
  <c r="F29" i="4"/>
  <c r="H29" i="4" s="1"/>
  <c r="F12" i="4"/>
  <c r="F32" i="4"/>
  <c r="H32" i="4" s="1"/>
  <c r="G39" i="4"/>
  <c r="F34" i="4"/>
  <c r="H34" i="4" s="1"/>
  <c r="F7" i="4"/>
  <c r="F36" i="4"/>
  <c r="F31" i="4"/>
  <c r="H31" i="4" s="1"/>
  <c r="F11" i="4"/>
  <c r="F33" i="4"/>
  <c r="H33" i="4" s="1"/>
  <c r="F3" i="4"/>
  <c r="H3" i="4" s="1"/>
  <c r="C39" i="4"/>
  <c r="F14" i="4"/>
  <c r="H14" i="4" s="1"/>
  <c r="E39" i="4"/>
  <c r="D39" i="4"/>
  <c r="F16" i="4"/>
  <c r="H16" i="4" s="1"/>
  <c r="F23" i="4"/>
  <c r="F10" i="4"/>
  <c r="H27" i="4" l="1"/>
  <c r="J27" i="4" s="1"/>
  <c r="J29" i="4"/>
  <c r="J22" i="4"/>
  <c r="J16" i="4"/>
  <c r="J31" i="4"/>
  <c r="J9" i="4"/>
  <c r="J15" i="4"/>
  <c r="H24" i="4"/>
  <c r="J24" i="4" s="1"/>
  <c r="H10" i="4"/>
  <c r="J10" i="4" s="1"/>
  <c r="J14" i="4"/>
  <c r="J34" i="4"/>
  <c r="J13" i="4"/>
  <c r="H12" i="4"/>
  <c r="J12" i="4" s="1"/>
  <c r="H23" i="4"/>
  <c r="J23" i="4" s="1"/>
  <c r="H38" i="4"/>
  <c r="J38" i="4" s="1"/>
  <c r="H11" i="4"/>
  <c r="J11" i="4" s="1"/>
  <c r="J33" i="4"/>
  <c r="H25" i="4"/>
  <c r="J25" i="4" s="1"/>
  <c r="H28" i="4"/>
  <c r="J28" i="4" s="1"/>
  <c r="H19" i="4"/>
  <c r="J19" i="4" s="1"/>
  <c r="J21" i="4"/>
  <c r="H18" i="4"/>
  <c r="J18" i="4" s="1"/>
  <c r="H7" i="4"/>
  <c r="J7" i="4" s="1"/>
  <c r="J32" i="4"/>
  <c r="J20" i="4"/>
  <c r="J26" i="4"/>
  <c r="H36" i="4"/>
  <c r="J36" i="4" s="1"/>
  <c r="H5" i="4"/>
  <c r="J5" i="4" s="1"/>
  <c r="H8" i="4"/>
  <c r="J8" i="4" s="1"/>
  <c r="J3" i="4"/>
  <c r="F39" i="4"/>
  <c r="H39" i="4" l="1"/>
  <c r="J39" i="4"/>
  <c r="G62" i="2"/>
  <c r="I62" i="2" s="1"/>
  <c r="F63" i="2"/>
  <c r="F67" i="2"/>
  <c r="F64" i="2"/>
  <c r="F68" i="2"/>
  <c r="G68" i="2" s="1"/>
  <c r="R68" i="2" s="1"/>
  <c r="F66" i="2"/>
  <c r="G66" i="2" s="1"/>
  <c r="T62" i="2" l="1"/>
  <c r="I68" i="2"/>
  <c r="Q68" i="2" s="1"/>
  <c r="I66" i="2"/>
  <c r="T66" i="2" s="1"/>
  <c r="G150" i="2"/>
  <c r="I150" i="2" l="1"/>
  <c r="Q150" i="2" s="1"/>
  <c r="R150" i="2"/>
  <c r="J68" i="2"/>
  <c r="L68" i="2" s="1"/>
  <c r="K11" i="4" s="1"/>
  <c r="G98" i="2"/>
  <c r="I98" i="2" l="1"/>
  <c r="T98" i="2" s="1"/>
  <c r="G208" i="2"/>
  <c r="I208" i="2" s="1"/>
  <c r="V208" i="2" l="1"/>
  <c r="W208" i="2"/>
  <c r="G139" i="2"/>
  <c r="I139" i="2" l="1"/>
  <c r="Q139" i="2" s="1"/>
  <c r="R139" i="2"/>
  <c r="G97" i="2"/>
  <c r="O97" i="2" s="1"/>
  <c r="I97" i="2" l="1"/>
  <c r="N97" i="2" s="1"/>
  <c r="G249" i="2"/>
  <c r="R249" i="2" s="1"/>
  <c r="I249" i="2" l="1"/>
  <c r="Q249" i="2" s="1"/>
  <c r="G248" i="2"/>
  <c r="R248" i="2" s="1"/>
  <c r="I248" i="2" l="1"/>
  <c r="Q248" i="2" s="1"/>
  <c r="G171" i="2"/>
  <c r="O171" i="2" s="1"/>
  <c r="G172" i="2"/>
  <c r="R172" i="2" s="1"/>
  <c r="I171" i="2" l="1"/>
  <c r="N171" i="2" s="1"/>
  <c r="I172" i="2"/>
  <c r="G170" i="2"/>
  <c r="R170" i="2" s="1"/>
  <c r="Q172" i="2" l="1"/>
  <c r="I170" i="2"/>
  <c r="Q170" i="2" s="1"/>
  <c r="G46" i="2"/>
  <c r="I46" i="2" l="1"/>
  <c r="V46" i="2" s="1"/>
  <c r="W46" i="2"/>
  <c r="G45" i="2"/>
  <c r="R45" i="2" s="1"/>
  <c r="I45" i="2" l="1"/>
  <c r="Q45" i="2" s="1"/>
  <c r="G44" i="2"/>
  <c r="R44" i="2" s="1"/>
  <c r="I44" i="2" l="1"/>
  <c r="Q44" i="2" s="1"/>
  <c r="G43" i="2"/>
  <c r="R43" i="2" s="1"/>
  <c r="I43" i="2" l="1"/>
  <c r="Q43" i="2" s="1"/>
  <c r="G42" i="2"/>
  <c r="R42" i="2" s="1"/>
  <c r="I42" i="2" l="1"/>
  <c r="Q42" i="2" s="1"/>
  <c r="G194" i="2"/>
  <c r="I194" i="2" l="1"/>
  <c r="T194" i="2" s="1"/>
  <c r="G80" i="2"/>
  <c r="I80" i="2" l="1"/>
  <c r="Q80" i="2" s="1"/>
  <c r="R80" i="2"/>
  <c r="G257" i="2"/>
  <c r="I257" i="2" l="1"/>
  <c r="T257" i="2" s="1"/>
  <c r="G182" i="2"/>
  <c r="I182" i="2" l="1"/>
  <c r="T182" i="2" s="1"/>
  <c r="G90" i="2"/>
  <c r="R90" i="2" s="1"/>
  <c r="I90" i="2" l="1"/>
  <c r="Q90" i="2" s="1"/>
  <c r="G17" i="2"/>
  <c r="I17" i="2" l="1"/>
  <c r="N17" i="2" s="1"/>
  <c r="O17" i="2"/>
  <c r="G207" i="2"/>
  <c r="R207" i="2" s="1"/>
  <c r="I207" i="2" l="1"/>
  <c r="Q207" i="2" s="1"/>
  <c r="F273" i="2"/>
  <c r="G272" i="2"/>
  <c r="G271" i="2"/>
  <c r="G267" i="2"/>
  <c r="G266" i="2"/>
  <c r="G265" i="2"/>
  <c r="G264" i="2"/>
  <c r="G263" i="2"/>
  <c r="G262" i="2"/>
  <c r="G261" i="2"/>
  <c r="G260" i="2"/>
  <c r="R260" i="2" s="1"/>
  <c r="G259" i="2"/>
  <c r="G258" i="2"/>
  <c r="G256" i="2"/>
  <c r="G255" i="2"/>
  <c r="R255" i="2" s="1"/>
  <c r="G254" i="2"/>
  <c r="G253" i="2"/>
  <c r="G252" i="2"/>
  <c r="R252" i="2" s="1"/>
  <c r="G251" i="2"/>
  <c r="G250" i="2"/>
  <c r="R250" i="2" s="1"/>
  <c r="G247" i="2"/>
  <c r="R247" i="2" s="1"/>
  <c r="G246" i="2"/>
  <c r="R246" i="2" s="1"/>
  <c r="G245" i="2"/>
  <c r="G244" i="2"/>
  <c r="O244" i="2" s="1"/>
  <c r="G243" i="2"/>
  <c r="O243" i="2" s="1"/>
  <c r="G242" i="2"/>
  <c r="I242" i="2" s="1"/>
  <c r="T242" i="2" s="1"/>
  <c r="G241" i="2"/>
  <c r="O241" i="2" s="1"/>
  <c r="G240" i="2"/>
  <c r="O240" i="2" s="1"/>
  <c r="G239" i="2"/>
  <c r="O239" i="2" s="1"/>
  <c r="G238" i="2"/>
  <c r="O238" i="2" s="1"/>
  <c r="G237" i="2"/>
  <c r="O237" i="2" s="1"/>
  <c r="G236" i="2"/>
  <c r="O236" i="2" s="1"/>
  <c r="G235" i="2"/>
  <c r="I235" i="2" s="1"/>
  <c r="G234" i="2"/>
  <c r="R234" i="2" s="1"/>
  <c r="G233" i="2"/>
  <c r="R233" i="2" s="1"/>
  <c r="G232" i="2"/>
  <c r="G231" i="2"/>
  <c r="R231" i="2" s="1"/>
  <c r="G230" i="2"/>
  <c r="O230" i="2" s="1"/>
  <c r="G229" i="2"/>
  <c r="G228" i="2"/>
  <c r="R228" i="2" s="1"/>
  <c r="G227" i="2"/>
  <c r="R227" i="2" s="1"/>
  <c r="G226" i="2"/>
  <c r="R226" i="2" s="1"/>
  <c r="G225" i="2"/>
  <c r="R225" i="2" s="1"/>
  <c r="G224" i="2"/>
  <c r="O224" i="2" s="1"/>
  <c r="G223" i="2"/>
  <c r="G222" i="2"/>
  <c r="G221" i="2"/>
  <c r="R221" i="2" s="1"/>
  <c r="G220" i="2"/>
  <c r="G219" i="2"/>
  <c r="R219" i="2" s="1"/>
  <c r="G218" i="2"/>
  <c r="R218" i="2" s="1"/>
  <c r="G217" i="2"/>
  <c r="R217" i="2" s="1"/>
  <c r="G216" i="2"/>
  <c r="O216" i="2" s="1"/>
  <c r="G215" i="2"/>
  <c r="R215" i="2" s="1"/>
  <c r="G214" i="2"/>
  <c r="O214" i="2" s="1"/>
  <c r="G213" i="2"/>
  <c r="R213" i="2" s="1"/>
  <c r="G212" i="2"/>
  <c r="O212" i="2" s="1"/>
  <c r="G211" i="2"/>
  <c r="R211" i="2" s="1"/>
  <c r="G210" i="2"/>
  <c r="O210" i="2" s="1"/>
  <c r="G209" i="2"/>
  <c r="O209" i="2" s="1"/>
  <c r="G206" i="2"/>
  <c r="R206" i="2" s="1"/>
  <c r="G205" i="2"/>
  <c r="R205" i="2" s="1"/>
  <c r="G204" i="2"/>
  <c r="R204" i="2" s="1"/>
  <c r="G203" i="2"/>
  <c r="R203" i="2" s="1"/>
  <c r="G202" i="2"/>
  <c r="R202" i="2" s="1"/>
  <c r="G201" i="2"/>
  <c r="R201" i="2" s="1"/>
  <c r="G200" i="2"/>
  <c r="O200" i="2" s="1"/>
  <c r="G199" i="2"/>
  <c r="O199" i="2" s="1"/>
  <c r="G198" i="2"/>
  <c r="G197" i="2"/>
  <c r="R197" i="2" s="1"/>
  <c r="G196" i="2"/>
  <c r="O196" i="2" s="1"/>
  <c r="G195" i="2"/>
  <c r="R195" i="2" s="1"/>
  <c r="G193" i="2"/>
  <c r="R193" i="2" s="1"/>
  <c r="G192" i="2"/>
  <c r="R192" i="2" s="1"/>
  <c r="G191" i="2"/>
  <c r="R191" i="2" s="1"/>
  <c r="G190" i="2"/>
  <c r="R190" i="2" s="1"/>
  <c r="G189" i="2"/>
  <c r="O189" i="2" s="1"/>
  <c r="G188" i="2"/>
  <c r="R188" i="2" s="1"/>
  <c r="G187" i="2"/>
  <c r="R187" i="2" s="1"/>
  <c r="G186" i="2"/>
  <c r="G185" i="2"/>
  <c r="O185" i="2" s="1"/>
  <c r="G184" i="2"/>
  <c r="G183" i="2"/>
  <c r="G181" i="2"/>
  <c r="G180" i="2"/>
  <c r="O180" i="2" s="1"/>
  <c r="G179" i="2"/>
  <c r="R179" i="2" s="1"/>
  <c r="G178" i="2"/>
  <c r="R178" i="2" s="1"/>
  <c r="G177" i="2"/>
  <c r="R177" i="2" s="1"/>
  <c r="G176" i="2"/>
  <c r="I176" i="2" s="1"/>
  <c r="T176" i="2" s="1"/>
  <c r="G175" i="2"/>
  <c r="O175" i="2" s="1"/>
  <c r="G174" i="2"/>
  <c r="O174" i="2" s="1"/>
  <c r="G173" i="2"/>
  <c r="I173" i="2" s="1"/>
  <c r="G169" i="2"/>
  <c r="G168" i="2"/>
  <c r="R168" i="2" s="1"/>
  <c r="G167" i="2"/>
  <c r="O167" i="2" s="1"/>
  <c r="G166" i="2"/>
  <c r="R166" i="2" s="1"/>
  <c r="G165" i="2"/>
  <c r="R165" i="2" s="1"/>
  <c r="G164" i="2"/>
  <c r="R164" i="2" s="1"/>
  <c r="G163" i="2"/>
  <c r="R163" i="2" s="1"/>
  <c r="G162" i="2"/>
  <c r="O162" i="2" s="1"/>
  <c r="G161" i="2"/>
  <c r="G160" i="2"/>
  <c r="R160" i="2" s="1"/>
  <c r="G159" i="2"/>
  <c r="R159" i="2" s="1"/>
  <c r="G158" i="2"/>
  <c r="R158" i="2" s="1"/>
  <c r="G157" i="2"/>
  <c r="R157" i="2" s="1"/>
  <c r="G156" i="2"/>
  <c r="R156" i="2" s="1"/>
  <c r="G155" i="2"/>
  <c r="R155" i="2" s="1"/>
  <c r="G154" i="2"/>
  <c r="G153" i="2"/>
  <c r="G152" i="2"/>
  <c r="R152" i="2" s="1"/>
  <c r="G151" i="2"/>
  <c r="G149" i="2"/>
  <c r="G148" i="2"/>
  <c r="G147" i="2"/>
  <c r="R147" i="2" s="1"/>
  <c r="G146" i="2"/>
  <c r="I146" i="2" s="1"/>
  <c r="T146" i="2" s="1"/>
  <c r="G145" i="2"/>
  <c r="G144" i="2"/>
  <c r="R144" i="2" s="1"/>
  <c r="G143" i="2"/>
  <c r="R143" i="2" s="1"/>
  <c r="G142" i="2"/>
  <c r="R142" i="2" s="1"/>
  <c r="G141" i="2"/>
  <c r="R141" i="2" s="1"/>
  <c r="G140" i="2"/>
  <c r="R140" i="2" s="1"/>
  <c r="G138" i="2"/>
  <c r="R138" i="2" s="1"/>
  <c r="G137" i="2"/>
  <c r="R137" i="2" s="1"/>
  <c r="G136" i="2"/>
  <c r="R136" i="2" s="1"/>
  <c r="G135" i="2"/>
  <c r="R135" i="2" s="1"/>
  <c r="G134" i="2"/>
  <c r="O134" i="2" s="1"/>
  <c r="G133" i="2"/>
  <c r="R133" i="2" s="1"/>
  <c r="G132" i="2"/>
  <c r="R132" i="2" s="1"/>
  <c r="G131" i="2"/>
  <c r="R131" i="2" s="1"/>
  <c r="G130" i="2"/>
  <c r="G129" i="2"/>
  <c r="G128" i="2"/>
  <c r="R128" i="2" s="1"/>
  <c r="G127" i="2"/>
  <c r="R127" i="2" s="1"/>
  <c r="G126" i="2"/>
  <c r="R126" i="2" s="1"/>
  <c r="G125" i="2"/>
  <c r="I125" i="2" s="1"/>
  <c r="T125" i="2" s="1"/>
  <c r="G124" i="2"/>
  <c r="R124" i="2" s="1"/>
  <c r="G123" i="2"/>
  <c r="O123" i="2" s="1"/>
  <c r="G122" i="2"/>
  <c r="R122" i="2" s="1"/>
  <c r="G121" i="2"/>
  <c r="R121" i="2" s="1"/>
  <c r="G120" i="2"/>
  <c r="R120" i="2" s="1"/>
  <c r="G119" i="2"/>
  <c r="O119" i="2" s="1"/>
  <c r="G118" i="2"/>
  <c r="O118" i="2" s="1"/>
  <c r="G117" i="2"/>
  <c r="G116" i="2"/>
  <c r="I116" i="2" s="1"/>
  <c r="T116" i="2" s="1"/>
  <c r="G115" i="2"/>
  <c r="R115" i="2" s="1"/>
  <c r="G114" i="2"/>
  <c r="G113" i="2"/>
  <c r="R113" i="2" s="1"/>
  <c r="G112" i="2"/>
  <c r="G111" i="2"/>
  <c r="R111" i="2" s="1"/>
  <c r="G110" i="2"/>
  <c r="G109" i="2"/>
  <c r="R109" i="2" s="1"/>
  <c r="G108" i="2"/>
  <c r="R108" i="2" s="1"/>
  <c r="G107" i="2"/>
  <c r="R107" i="2" s="1"/>
  <c r="G106" i="2"/>
  <c r="R106" i="2" s="1"/>
  <c r="G105" i="2"/>
  <c r="R105" i="2" s="1"/>
  <c r="G104" i="2"/>
  <c r="R104" i="2" s="1"/>
  <c r="G103" i="2"/>
  <c r="I103" i="2" s="1"/>
  <c r="T103" i="2" s="1"/>
  <c r="G102" i="2"/>
  <c r="R102" i="2" s="1"/>
  <c r="G101" i="2"/>
  <c r="R101" i="2" s="1"/>
  <c r="G100" i="2"/>
  <c r="O100" i="2" s="1"/>
  <c r="G99" i="2"/>
  <c r="R99" i="2" s="1"/>
  <c r="G96" i="2"/>
  <c r="I96" i="2" s="1"/>
  <c r="T96" i="2" s="1"/>
  <c r="G95" i="2"/>
  <c r="R95" i="2" s="1"/>
  <c r="G94" i="2"/>
  <c r="R94" i="2" s="1"/>
  <c r="G93" i="2"/>
  <c r="O93" i="2" s="1"/>
  <c r="G92" i="2"/>
  <c r="R92" i="2" s="1"/>
  <c r="G91" i="2"/>
  <c r="R91" i="2" s="1"/>
  <c r="G89" i="2"/>
  <c r="R89" i="2" s="1"/>
  <c r="G88" i="2"/>
  <c r="R88" i="2" s="1"/>
  <c r="G87" i="2"/>
  <c r="R87" i="2" s="1"/>
  <c r="G86" i="2"/>
  <c r="R86" i="2" s="1"/>
  <c r="G85" i="2"/>
  <c r="R85" i="2" s="1"/>
  <c r="G84" i="2"/>
  <c r="G83" i="2"/>
  <c r="G82" i="2"/>
  <c r="G81" i="2"/>
  <c r="G79" i="2"/>
  <c r="G78" i="2"/>
  <c r="I78" i="2" s="1"/>
  <c r="G77" i="2"/>
  <c r="G76" i="2"/>
  <c r="G75" i="2"/>
  <c r="G74" i="2"/>
  <c r="G73" i="2"/>
  <c r="G72" i="2"/>
  <c r="G71" i="2"/>
  <c r="R71" i="2" s="1"/>
  <c r="G70" i="2"/>
  <c r="R70" i="2" s="1"/>
  <c r="G69" i="2"/>
  <c r="R69" i="2" s="1"/>
  <c r="G61" i="2"/>
  <c r="O61" i="2" s="1"/>
  <c r="G60" i="2"/>
  <c r="O60" i="2" s="1"/>
  <c r="G59" i="2"/>
  <c r="R59" i="2" s="1"/>
  <c r="G58" i="2"/>
  <c r="O58" i="2" s="1"/>
  <c r="G57" i="2"/>
  <c r="O57" i="2" s="1"/>
  <c r="G56" i="2"/>
  <c r="O56" i="2" s="1"/>
  <c r="G55" i="2"/>
  <c r="R55" i="2" s="1"/>
  <c r="G54" i="2"/>
  <c r="R54" i="2" s="1"/>
  <c r="G53" i="2"/>
  <c r="R53" i="2" s="1"/>
  <c r="G52" i="2"/>
  <c r="R52" i="2" s="1"/>
  <c r="G51" i="2"/>
  <c r="R51" i="2" s="1"/>
  <c r="G50" i="2"/>
  <c r="R50" i="2" s="1"/>
  <c r="G49" i="2"/>
  <c r="R49" i="2" s="1"/>
  <c r="G48" i="2"/>
  <c r="R48" i="2" s="1"/>
  <c r="G47" i="2"/>
  <c r="R47" i="2" s="1"/>
  <c r="G41" i="2"/>
  <c r="R41" i="2" s="1"/>
  <c r="G40" i="2"/>
  <c r="R40" i="2" s="1"/>
  <c r="G39" i="2"/>
  <c r="O39" i="2" s="1"/>
  <c r="G38" i="2"/>
  <c r="R38" i="2" s="1"/>
  <c r="G37" i="2"/>
  <c r="R37" i="2" s="1"/>
  <c r="G36" i="2"/>
  <c r="R36" i="2" s="1"/>
  <c r="G35" i="2"/>
  <c r="R35" i="2" s="1"/>
  <c r="G34" i="2"/>
  <c r="R34" i="2" s="1"/>
  <c r="G33" i="2"/>
  <c r="G32" i="2"/>
  <c r="R32" i="2" s="1"/>
  <c r="G31" i="2"/>
  <c r="R31" i="2" s="1"/>
  <c r="G30" i="2"/>
  <c r="R30" i="2" s="1"/>
  <c r="G29" i="2"/>
  <c r="R29" i="2" s="1"/>
  <c r="G28" i="2"/>
  <c r="R28" i="2" s="1"/>
  <c r="G27" i="2"/>
  <c r="R27" i="2" s="1"/>
  <c r="G26" i="2"/>
  <c r="G25" i="2"/>
  <c r="G24" i="2"/>
  <c r="G23" i="2"/>
  <c r="G22" i="2"/>
  <c r="G21" i="2"/>
  <c r="G20" i="2"/>
  <c r="G19" i="2"/>
  <c r="G18" i="2"/>
  <c r="I18" i="2" s="1"/>
  <c r="T18" i="2" s="1"/>
  <c r="G16" i="2"/>
  <c r="I16" i="2" s="1"/>
  <c r="T16" i="2" s="1"/>
  <c r="G15" i="2"/>
  <c r="G14" i="2"/>
  <c r="G13" i="2"/>
  <c r="G12" i="2"/>
  <c r="O12" i="2" s="1"/>
  <c r="O13" i="2" l="1"/>
  <c r="O223" i="2"/>
  <c r="I223" i="2"/>
  <c r="N223" i="2" s="1"/>
  <c r="I117" i="2"/>
  <c r="V117" i="2" s="1"/>
  <c r="W117" i="2"/>
  <c r="I112" i="2"/>
  <c r="V112" i="2" s="1"/>
  <c r="V273" i="2" s="1"/>
  <c r="H6" i="2" s="1"/>
  <c r="W112" i="2"/>
  <c r="I129" i="2"/>
  <c r="V129" i="2" s="1"/>
  <c r="W129" i="2"/>
  <c r="I114" i="2"/>
  <c r="V114" i="2" s="1"/>
  <c r="W114" i="2"/>
  <c r="V235" i="2"/>
  <c r="W235" i="2"/>
  <c r="I81" i="2"/>
  <c r="Q81" i="2" s="1"/>
  <c r="R81" i="2"/>
  <c r="I73" i="2"/>
  <c r="Q73" i="2" s="1"/>
  <c r="R73" i="2"/>
  <c r="I82" i="2"/>
  <c r="Q82" i="2" s="1"/>
  <c r="R82" i="2"/>
  <c r="I265" i="2"/>
  <c r="Q265" i="2" s="1"/>
  <c r="R265" i="2"/>
  <c r="I74" i="2"/>
  <c r="Q74" i="2" s="1"/>
  <c r="R74" i="2"/>
  <c r="I83" i="2"/>
  <c r="Q83" i="2" s="1"/>
  <c r="R83" i="2"/>
  <c r="I264" i="2"/>
  <c r="Q264" i="2" s="1"/>
  <c r="R264" i="2"/>
  <c r="I14" i="2"/>
  <c r="Q14" i="2" s="1"/>
  <c r="R14" i="2"/>
  <c r="I75" i="2"/>
  <c r="Q75" i="2" s="1"/>
  <c r="R75" i="2"/>
  <c r="I84" i="2"/>
  <c r="Q84" i="2" s="1"/>
  <c r="R84" i="2"/>
  <c r="I267" i="2"/>
  <c r="Q267" i="2" s="1"/>
  <c r="R267" i="2"/>
  <c r="I15" i="2"/>
  <c r="Q15" i="2" s="1"/>
  <c r="R15" i="2"/>
  <c r="I76" i="2"/>
  <c r="Q76" i="2" s="1"/>
  <c r="R76" i="2"/>
  <c r="I271" i="2"/>
  <c r="Q271" i="2" s="1"/>
  <c r="R271" i="2"/>
  <c r="I25" i="2"/>
  <c r="Q25" i="2" s="1"/>
  <c r="R25" i="2"/>
  <c r="I77" i="2"/>
  <c r="Q77" i="2" s="1"/>
  <c r="R77" i="2"/>
  <c r="I130" i="2"/>
  <c r="Q130" i="2" s="1"/>
  <c r="R130" i="2"/>
  <c r="I262" i="2"/>
  <c r="Q262" i="2" s="1"/>
  <c r="R262" i="2"/>
  <c r="I72" i="2"/>
  <c r="Q72" i="2" s="1"/>
  <c r="R72" i="2"/>
  <c r="I26" i="2"/>
  <c r="Q26" i="2" s="1"/>
  <c r="R26" i="2"/>
  <c r="I79" i="2"/>
  <c r="Q79" i="2" s="1"/>
  <c r="R79" i="2"/>
  <c r="I148" i="2"/>
  <c r="Q148" i="2" s="1"/>
  <c r="R148" i="2"/>
  <c r="I33" i="2"/>
  <c r="N33" i="2" s="1"/>
  <c r="O33" i="2"/>
  <c r="I222" i="2"/>
  <c r="N222" i="2" s="1"/>
  <c r="O222" i="2"/>
  <c r="I169" i="2"/>
  <c r="N169" i="2" s="1"/>
  <c r="O169" i="2"/>
  <c r="I149" i="2"/>
  <c r="N149" i="2" s="1"/>
  <c r="O149" i="2"/>
  <c r="I12" i="2"/>
  <c r="N12" i="2" s="1"/>
  <c r="G273" i="2"/>
  <c r="Q78" i="2"/>
  <c r="T78" i="2"/>
  <c r="T173" i="2"/>
  <c r="I61" i="2"/>
  <c r="N61" i="2" s="1"/>
  <c r="I239" i="2"/>
  <c r="N239" i="2" s="1"/>
  <c r="I162" i="2"/>
  <c r="N162" i="2" s="1"/>
  <c r="I180" i="2"/>
  <c r="N180" i="2" s="1"/>
  <c r="I189" i="2"/>
  <c r="N189" i="2" s="1"/>
  <c r="I216" i="2"/>
  <c r="N216" i="2" s="1"/>
  <c r="I224" i="2"/>
  <c r="N224" i="2" s="1"/>
  <c r="I240" i="2"/>
  <c r="N240" i="2" s="1"/>
  <c r="I13" i="2"/>
  <c r="N13" i="2" s="1"/>
  <c r="I199" i="2"/>
  <c r="N199" i="2" s="1"/>
  <c r="I56" i="2"/>
  <c r="N56" i="2" s="1"/>
  <c r="I210" i="2"/>
  <c r="N210" i="2" s="1"/>
  <c r="I57" i="2"/>
  <c r="N57" i="2" s="1"/>
  <c r="I100" i="2"/>
  <c r="N100" i="2" s="1"/>
  <c r="I123" i="2"/>
  <c r="N123" i="2" s="1"/>
  <c r="I175" i="2"/>
  <c r="N175" i="2" s="1"/>
  <c r="I243" i="2"/>
  <c r="N243" i="2" s="1"/>
  <c r="I119" i="2"/>
  <c r="N119" i="2" s="1"/>
  <c r="I209" i="2"/>
  <c r="N209" i="2" s="1"/>
  <c r="I241" i="2"/>
  <c r="N241" i="2" s="1"/>
  <c r="I174" i="2"/>
  <c r="N174" i="2" s="1"/>
  <c r="I200" i="2"/>
  <c r="N200" i="2" s="1"/>
  <c r="I58" i="2"/>
  <c r="N58" i="2" s="1"/>
  <c r="I185" i="2"/>
  <c r="N185" i="2" s="1"/>
  <c r="I212" i="2"/>
  <c r="N212" i="2" s="1"/>
  <c r="I236" i="2"/>
  <c r="N236" i="2" s="1"/>
  <c r="I244" i="2"/>
  <c r="N244" i="2" s="1"/>
  <c r="I167" i="2"/>
  <c r="N167" i="2" s="1"/>
  <c r="I237" i="2"/>
  <c r="N237" i="2" s="1"/>
  <c r="I39" i="2"/>
  <c r="N39" i="2" s="1"/>
  <c r="I60" i="2"/>
  <c r="N60" i="2" s="1"/>
  <c r="I93" i="2"/>
  <c r="N93" i="2" s="1"/>
  <c r="I118" i="2"/>
  <c r="N118" i="2" s="1"/>
  <c r="I134" i="2"/>
  <c r="N134" i="2" s="1"/>
  <c r="I196" i="2"/>
  <c r="N196" i="2" s="1"/>
  <c r="I214" i="2"/>
  <c r="N214" i="2" s="1"/>
  <c r="I230" i="2"/>
  <c r="N230" i="2" s="1"/>
  <c r="I238" i="2"/>
  <c r="N238" i="2" s="1"/>
  <c r="I54" i="2"/>
  <c r="Q54" i="2" s="1"/>
  <c r="I86" i="2"/>
  <c r="Q86" i="2" s="1"/>
  <c r="I105" i="2"/>
  <c r="Q105" i="2" s="1"/>
  <c r="I128" i="2"/>
  <c r="Q128" i="2" s="1"/>
  <c r="I55" i="2"/>
  <c r="Q55" i="2" s="1"/>
  <c r="I190" i="2"/>
  <c r="Q190" i="2" s="1"/>
  <c r="I260" i="2"/>
  <c r="I27" i="2"/>
  <c r="Q27" i="2" s="1"/>
  <c r="I35" i="2"/>
  <c r="Q35" i="2" s="1"/>
  <c r="I48" i="2"/>
  <c r="Q48" i="2" s="1"/>
  <c r="I71" i="2"/>
  <c r="Q71" i="2" s="1"/>
  <c r="I88" i="2"/>
  <c r="Q88" i="2" s="1"/>
  <c r="I99" i="2"/>
  <c r="Q99" i="2" s="1"/>
  <c r="I107" i="2"/>
  <c r="Q107" i="2" s="1"/>
  <c r="I115" i="2"/>
  <c r="Q115" i="2" s="1"/>
  <c r="I122" i="2"/>
  <c r="Q122" i="2" s="1"/>
  <c r="I138" i="2"/>
  <c r="Q138" i="2" s="1"/>
  <c r="I147" i="2"/>
  <c r="Q147" i="2" s="1"/>
  <c r="I156" i="2"/>
  <c r="Q156" i="2" s="1"/>
  <c r="I164" i="2"/>
  <c r="Q164" i="2" s="1"/>
  <c r="I191" i="2"/>
  <c r="Q191" i="2" s="1"/>
  <c r="I218" i="2"/>
  <c r="Q218" i="2" s="1"/>
  <c r="I226" i="2"/>
  <c r="Q226" i="2" s="1"/>
  <c r="I234" i="2"/>
  <c r="Q234" i="2" s="1"/>
  <c r="I252" i="2"/>
  <c r="Q252" i="2" s="1"/>
  <c r="I28" i="2"/>
  <c r="Q28" i="2" s="1"/>
  <c r="I36" i="2"/>
  <c r="Q36" i="2" s="1"/>
  <c r="I49" i="2"/>
  <c r="Q49" i="2" s="1"/>
  <c r="I89" i="2"/>
  <c r="Q89" i="2" s="1"/>
  <c r="I108" i="2"/>
  <c r="Q108" i="2" s="1"/>
  <c r="I131" i="2"/>
  <c r="I140" i="2"/>
  <c r="Q140" i="2" s="1"/>
  <c r="I157" i="2"/>
  <c r="Q157" i="2" s="1"/>
  <c r="I165" i="2"/>
  <c r="Q165" i="2" s="1"/>
  <c r="I192" i="2"/>
  <c r="Q192" i="2" s="1"/>
  <c r="I201" i="2"/>
  <c r="Q201" i="2" s="1"/>
  <c r="I211" i="2"/>
  <c r="Q211" i="2" s="1"/>
  <c r="I219" i="2"/>
  <c r="Q219" i="2" s="1"/>
  <c r="I227" i="2"/>
  <c r="Q227" i="2" s="1"/>
  <c r="I34" i="2"/>
  <c r="Q34" i="2" s="1"/>
  <c r="I113" i="2"/>
  <c r="Q113" i="2" s="1"/>
  <c r="I136" i="2"/>
  <c r="Q136" i="2" s="1"/>
  <c r="I250" i="2"/>
  <c r="I47" i="2"/>
  <c r="Q47" i="2" s="1"/>
  <c r="I70" i="2"/>
  <c r="Q70" i="2" s="1"/>
  <c r="I87" i="2"/>
  <c r="Q87" i="2" s="1"/>
  <c r="I106" i="2"/>
  <c r="Q106" i="2" s="1"/>
  <c r="I121" i="2"/>
  <c r="Q121" i="2" s="1"/>
  <c r="I137" i="2"/>
  <c r="Q137" i="2" s="1"/>
  <c r="I155" i="2"/>
  <c r="I91" i="2"/>
  <c r="Q91" i="2" s="1"/>
  <c r="I101" i="2"/>
  <c r="I109" i="2"/>
  <c r="Q109" i="2" s="1"/>
  <c r="I124" i="2"/>
  <c r="Q124" i="2" s="1"/>
  <c r="I141" i="2"/>
  <c r="Q141" i="2" s="1"/>
  <c r="I228" i="2"/>
  <c r="Q228" i="2" s="1"/>
  <c r="I30" i="2"/>
  <c r="Q30" i="2" s="1"/>
  <c r="I203" i="2"/>
  <c r="Q203" i="2" s="1"/>
  <c r="I221" i="2"/>
  <c r="Q221" i="2" s="1"/>
  <c r="I255" i="2"/>
  <c r="Q255" i="2" s="1"/>
  <c r="I31" i="2"/>
  <c r="Q31" i="2" s="1"/>
  <c r="I52" i="2"/>
  <c r="Q52" i="2" s="1"/>
  <c r="I111" i="2"/>
  <c r="Q111" i="2" s="1"/>
  <c r="I126" i="2"/>
  <c r="Q126" i="2" s="1"/>
  <c r="I143" i="2"/>
  <c r="Q143" i="2" s="1"/>
  <c r="I152" i="2"/>
  <c r="Q152" i="2" s="1"/>
  <c r="I160" i="2"/>
  <c r="Q160" i="2" s="1"/>
  <c r="I168" i="2"/>
  <c r="Q168" i="2" s="1"/>
  <c r="I178" i="2"/>
  <c r="Q178" i="2" s="1"/>
  <c r="I187" i="2"/>
  <c r="Q187" i="2" s="1"/>
  <c r="I204" i="2"/>
  <c r="Q204" i="2" s="1"/>
  <c r="I246" i="2"/>
  <c r="Q246" i="2" s="1"/>
  <c r="I41" i="2"/>
  <c r="Q41" i="2" s="1"/>
  <c r="I69" i="2"/>
  <c r="Q69" i="2" s="1"/>
  <c r="I95" i="2"/>
  <c r="Q95" i="2" s="1"/>
  <c r="I120" i="2"/>
  <c r="Q120" i="2" s="1"/>
  <c r="I206" i="2"/>
  <c r="Q206" i="2" s="1"/>
  <c r="Q146" i="2"/>
  <c r="I163" i="2"/>
  <c r="Q163" i="2" s="1"/>
  <c r="I217" i="2"/>
  <c r="Q217" i="2" s="1"/>
  <c r="I225" i="2"/>
  <c r="Q225" i="2" s="1"/>
  <c r="I233" i="2"/>
  <c r="Q233" i="2" s="1"/>
  <c r="I29" i="2"/>
  <c r="Q29" i="2" s="1"/>
  <c r="I37" i="2"/>
  <c r="I50" i="2"/>
  <c r="Q50" i="2" s="1"/>
  <c r="I132" i="2"/>
  <c r="Q132" i="2" s="1"/>
  <c r="I158" i="2"/>
  <c r="Q158" i="2" s="1"/>
  <c r="I166" i="2"/>
  <c r="Q166" i="2" s="1"/>
  <c r="I193" i="2"/>
  <c r="Q193" i="2" s="1"/>
  <c r="I202" i="2"/>
  <c r="Q202" i="2" s="1"/>
  <c r="I38" i="2"/>
  <c r="Q38" i="2" s="1"/>
  <c r="I51" i="2"/>
  <c r="Q51" i="2" s="1"/>
  <c r="I59" i="2"/>
  <c r="Q59" i="2" s="1"/>
  <c r="I92" i="2"/>
  <c r="I102" i="2"/>
  <c r="Q102" i="2" s="1"/>
  <c r="I133" i="2"/>
  <c r="Q133" i="2" s="1"/>
  <c r="I142" i="2"/>
  <c r="Q142" i="2" s="1"/>
  <c r="I159" i="2"/>
  <c r="Q159" i="2" s="1"/>
  <c r="I177" i="2"/>
  <c r="Q177" i="2" s="1"/>
  <c r="I195" i="2"/>
  <c r="I213" i="2"/>
  <c r="Q213" i="2" s="1"/>
  <c r="I32" i="2"/>
  <c r="Q32" i="2" s="1"/>
  <c r="I40" i="2"/>
  <c r="Q40" i="2" s="1"/>
  <c r="I53" i="2"/>
  <c r="Q53" i="2" s="1"/>
  <c r="I85" i="2"/>
  <c r="Q85" i="2" s="1"/>
  <c r="I94" i="2"/>
  <c r="Q94" i="2" s="1"/>
  <c r="I104" i="2"/>
  <c r="Q104" i="2" s="1"/>
  <c r="I127" i="2"/>
  <c r="Q127" i="2" s="1"/>
  <c r="I135" i="2"/>
  <c r="Q135" i="2" s="1"/>
  <c r="I144" i="2"/>
  <c r="Q144" i="2" s="1"/>
  <c r="I179" i="2"/>
  <c r="Q179" i="2" s="1"/>
  <c r="I188" i="2"/>
  <c r="Q188" i="2" s="1"/>
  <c r="I197" i="2"/>
  <c r="Q197" i="2" s="1"/>
  <c r="I205" i="2"/>
  <c r="Q205" i="2" s="1"/>
  <c r="I215" i="2"/>
  <c r="Q215" i="2" s="1"/>
  <c r="I231" i="2"/>
  <c r="Q231" i="2" s="1"/>
  <c r="I247" i="2"/>
  <c r="Q247" i="2" s="1"/>
  <c r="I20" i="2"/>
  <c r="T20" i="2" s="1"/>
  <c r="I184" i="2"/>
  <c r="T184" i="2" s="1"/>
  <c r="I253" i="2"/>
  <c r="T253" i="2" s="1"/>
  <c r="I23" i="2"/>
  <c r="T23" i="2" s="1"/>
  <c r="I256" i="2"/>
  <c r="T256" i="2" s="1"/>
  <c r="I24" i="2"/>
  <c r="I154" i="2"/>
  <c r="T154" i="2" s="1"/>
  <c r="I198" i="2"/>
  <c r="T198" i="2" s="1"/>
  <c r="I21" i="2"/>
  <c r="T21" i="2" s="1"/>
  <c r="I220" i="2"/>
  <c r="T220" i="2" s="1"/>
  <c r="I254" i="2"/>
  <c r="T254" i="2" s="1"/>
  <c r="I263" i="2"/>
  <c r="T263" i="2" s="1"/>
  <c r="I272" i="2"/>
  <c r="T272" i="2" s="1"/>
  <c r="I153" i="2"/>
  <c r="T153" i="2" s="1"/>
  <c r="I161" i="2"/>
  <c r="T161" i="2" s="1"/>
  <c r="I258" i="2"/>
  <c r="T258" i="2" s="1"/>
  <c r="I266" i="2"/>
  <c r="T266" i="2" s="1"/>
  <c r="I145" i="2"/>
  <c r="T145" i="2" s="1"/>
  <c r="I232" i="2"/>
  <c r="T232" i="2" s="1"/>
  <c r="I259" i="2"/>
  <c r="T259" i="2" s="1"/>
  <c r="I181" i="2"/>
  <c r="I251" i="2"/>
  <c r="T251" i="2" s="1"/>
  <c r="I19" i="2"/>
  <c r="I183" i="2"/>
  <c r="T183" i="2" s="1"/>
  <c r="I261" i="2"/>
  <c r="T261" i="2" s="1"/>
  <c r="I22" i="2"/>
  <c r="T22" i="2" s="1"/>
  <c r="I110" i="2"/>
  <c r="T110" i="2" s="1"/>
  <c r="I151" i="2"/>
  <c r="T151" i="2" s="1"/>
  <c r="I186" i="2"/>
  <c r="T186" i="2" s="1"/>
  <c r="I229" i="2"/>
  <c r="T229" i="2" s="1"/>
  <c r="I245" i="2"/>
  <c r="T245" i="2" s="1"/>
  <c r="W273" i="2" l="1"/>
  <c r="F6" i="2" s="1"/>
  <c r="I6" i="2" s="1"/>
  <c r="R273" i="2"/>
  <c r="F4" i="2" s="1"/>
  <c r="O273" i="2"/>
  <c r="F3" i="2" s="1"/>
  <c r="J150" i="2"/>
  <c r="L150" i="2" s="1"/>
  <c r="K21" i="4" s="1"/>
  <c r="J268" i="2"/>
  <c r="L268" i="2" s="1"/>
  <c r="T19" i="2"/>
  <c r="J23" i="2"/>
  <c r="L23" i="2" s="1"/>
  <c r="K5" i="4" s="1"/>
  <c r="I273" i="2"/>
  <c r="J194" i="2"/>
  <c r="L194" i="2" s="1"/>
  <c r="K27" i="4" s="1"/>
  <c r="J95" i="2"/>
  <c r="L95" i="2" s="1"/>
  <c r="K14" i="4" s="1"/>
  <c r="Q92" i="2"/>
  <c r="J46" i="2"/>
  <c r="L46" i="2" s="1"/>
  <c r="K9" i="4" s="1"/>
  <c r="Q37" i="2"/>
  <c r="J129" i="2"/>
  <c r="L129" i="2" s="1"/>
  <c r="K16" i="4" s="1"/>
  <c r="Q101" i="2"/>
  <c r="J259" i="2"/>
  <c r="L259" i="2" s="1"/>
  <c r="K34" i="4" s="1"/>
  <c r="Q250" i="2"/>
  <c r="J171" i="2"/>
  <c r="L171" i="2" s="1"/>
  <c r="K23" i="4" s="1"/>
  <c r="Q155" i="2"/>
  <c r="J208" i="2"/>
  <c r="L208" i="2" s="1"/>
  <c r="K28" i="4" s="1"/>
  <c r="Q195" i="2"/>
  <c r="J186" i="2"/>
  <c r="L186" i="2" s="1"/>
  <c r="K25" i="4" s="1"/>
  <c r="T181" i="2"/>
  <c r="J24" i="2"/>
  <c r="L24" i="2" s="1"/>
  <c r="K6" i="4" s="1"/>
  <c r="T24" i="2"/>
  <c r="J180" i="2"/>
  <c r="L180" i="2" s="1"/>
  <c r="K24" i="4" s="1"/>
  <c r="J238" i="2"/>
  <c r="L238" i="2" s="1"/>
  <c r="K32" i="4" s="1"/>
  <c r="J139" i="2"/>
  <c r="L139" i="2" s="1"/>
  <c r="K18" i="4" s="1"/>
  <c r="Q131" i="2"/>
  <c r="K36" i="4"/>
  <c r="Q260" i="2"/>
  <c r="J61" i="2"/>
  <c r="L61" i="2" s="1"/>
  <c r="K10" i="4" s="1"/>
  <c r="J236" i="2"/>
  <c r="L236" i="2" s="1"/>
  <c r="K31" i="4" s="1"/>
  <c r="J226" i="2"/>
  <c r="L226" i="2" s="1"/>
  <c r="K30" i="4" s="1"/>
  <c r="J36" i="2"/>
  <c r="L36" i="2" s="1"/>
  <c r="K8" i="4" s="1"/>
  <c r="J146" i="2"/>
  <c r="L146" i="2" s="1"/>
  <c r="K19" i="4" s="1"/>
  <c r="J225" i="2"/>
  <c r="L225" i="2" s="1"/>
  <c r="K29" i="4" s="1"/>
  <c r="J154" i="2"/>
  <c r="L154" i="2" s="1"/>
  <c r="K22" i="4" s="1"/>
  <c r="J249" i="2"/>
  <c r="L249" i="2" s="1"/>
  <c r="K33" i="4" s="1"/>
  <c r="J272" i="2"/>
  <c r="J31" i="2"/>
  <c r="L31" i="2" s="1"/>
  <c r="K7" i="4" s="1"/>
  <c r="J17" i="2"/>
  <c r="L17" i="2" s="1"/>
  <c r="K3" i="4" s="1"/>
  <c r="J90" i="2"/>
  <c r="L90" i="2" s="1"/>
  <c r="K13" i="4" s="1"/>
  <c r="J80" i="2"/>
  <c r="L80" i="2" s="1"/>
  <c r="K12" i="4" s="1"/>
  <c r="K37" i="4"/>
  <c r="J190" i="2"/>
  <c r="L190" i="2" s="1"/>
  <c r="K26" i="4" s="1"/>
  <c r="J130" i="2"/>
  <c r="L130" i="2" s="1"/>
  <c r="K17" i="4" s="1"/>
  <c r="J18" i="2"/>
  <c r="L18" i="2" s="1"/>
  <c r="K4" i="4" s="1"/>
  <c r="J98" i="2"/>
  <c r="L98" i="2" s="1"/>
  <c r="K15" i="4" s="1"/>
  <c r="J148" i="2"/>
  <c r="L148" i="2" s="1"/>
  <c r="K20" i="4" s="1"/>
  <c r="N273" i="2" l="1"/>
  <c r="H3" i="2" s="1"/>
  <c r="L272" i="2"/>
  <c r="K38" i="4" s="1"/>
  <c r="Q273" i="2"/>
  <c r="H4" i="2" s="1"/>
  <c r="I4" i="2" s="1"/>
  <c r="J273" i="2"/>
  <c r="T273" i="2"/>
  <c r="F5" i="2" l="1"/>
  <c r="H5" i="2"/>
  <c r="I3" i="2"/>
  <c r="H8" i="2"/>
  <c r="L273" i="2"/>
  <c r="L1" i="2"/>
  <c r="K39" i="4"/>
  <c r="I5" i="2" l="1"/>
  <c r="I8" i="2" s="1"/>
  <c r="F8" i="2"/>
</calcChain>
</file>

<file path=xl/sharedStrings.xml><?xml version="1.0" encoding="utf-8"?>
<sst xmlns="http://schemas.openxmlformats.org/spreadsheetml/2006/main" count="3838" uniqueCount="603">
  <si>
    <t>INSTITUTO MEXICANO DEL SEGURO SOCIAL</t>
  </si>
  <si>
    <t>COORDINACIÓN DE SERVICIOS GENERALES</t>
  </si>
  <si>
    <t>COORDINACIÓN TÉCNICA DE ADMINISTRACIÓN DE ACTIVOS</t>
  </si>
  <si>
    <t>DIVISIÓN DE ARRENDAMIENTO Y COMERCIALIZACIÓN</t>
  </si>
  <si>
    <t>No.</t>
  </si>
  <si>
    <t>Organo de Operación Administrativa Desconcentrada</t>
  </si>
  <si>
    <t>Dirección del inmueble arrendado</t>
  </si>
  <si>
    <t>Servicio</t>
  </si>
  <si>
    <t>Monto de renta mensual actual sin IVA</t>
  </si>
  <si>
    <t>Monto anual con IVA</t>
  </si>
  <si>
    <t>Aguascalientes</t>
  </si>
  <si>
    <t>Boulevard a Zacatecas No. 701, Fraccionamiento Las Hadas, C.P. 20140, Aguascalientes</t>
  </si>
  <si>
    <t>Oficinas Administrativas de la Subdelegación Metropolitana Norte</t>
  </si>
  <si>
    <t>Calle Ecuador No. 205, Planta Baja, Colonia Las Americas, C.P. 20230, Aguascalientes</t>
  </si>
  <si>
    <t>Oficinas Administrativas de la Subdelegación Metropolitana Sur</t>
  </si>
  <si>
    <t>Calle Ecuador No. 205, Planta Alta, Colonia Las Americas, C.P. 20230, Aguascalientes</t>
  </si>
  <si>
    <t>Centro de Capacitación</t>
  </si>
  <si>
    <t>Avenida Arroyo El Molino N° 301, Casa 163, Condominio Real del Molino, C.P. 20983, Jesús María, Aguascalientes</t>
  </si>
  <si>
    <t>Casa Delegado</t>
  </si>
  <si>
    <t>Baja California</t>
  </si>
  <si>
    <t>Consultorios Médicos</t>
  </si>
  <si>
    <t>Boulevard Lázaro Cárdenas No. 2209-C, Colonia Plutarco Elías Calles Deleg. Gonzalez Ortega C.P 21379, Mexicali, Baja California</t>
  </si>
  <si>
    <t>Oficinas Administrativas Subdelegacionales</t>
  </si>
  <si>
    <t>Baja California Sur</t>
  </si>
  <si>
    <t>Calle Ignacio Allende No. 1135, esquina Félix Ortega y Marcelo Rubio Ruíz, Colonia Centro, C.P. 23000, La Paz, Baja California Sur</t>
  </si>
  <si>
    <t>Servicio de Rehabilitación y  Medicina Física y Centro de Capacitación y Calidad</t>
  </si>
  <si>
    <t>Boulevard Tecnológico No. 1810, Colonia Guaymitas, C.P. 23407, San José del Cabo, Baja California Sur</t>
  </si>
  <si>
    <t>Oficinas Administrativas Auxiliares Subdelegacionales</t>
  </si>
  <si>
    <t>Avenida Venustiano Carranza No. 114 entre Ignacio Zaragoza y Hugo Cervantes del Rio, Colonia Centro, C.P. 23600, Ciudad Constitución, Comondú Baja California Sur</t>
  </si>
  <si>
    <t>Calle Valentín Gómez Farías No. 166, entre Republica y Manuel Torre Iglesias, Colonia Esterito, C.P. 23060, La Paz, Baja California Sur</t>
  </si>
  <si>
    <t>Bodega de Bienes Embargados y Archivo de Concentración</t>
  </si>
  <si>
    <t>Calle 22 s/n, Lote 008, Manzana 13 C, Colonia Desarrollo Aeropuerto, C.P. 23435, Los Cabos, Baja California Sur</t>
  </si>
  <si>
    <t>Almacén para recepción, resguardo y distribución de materiales terápeuticos y diversos.</t>
  </si>
  <si>
    <t>Campeche</t>
  </si>
  <si>
    <t>Calle Cordillera N° 34, Departamento 202, Fraccionamiento Lomas de la Eminencia, C.P. 24035, San Francisco de Campeche, Campeche.</t>
  </si>
  <si>
    <t>Coahuila</t>
  </si>
  <si>
    <t>Boulevard Constitución, esquina Calle Jiménez, Zona Centro, C.P. 27080, Torreón, Coahuila</t>
  </si>
  <si>
    <t>Unidad de Medicina Familiar No. 80</t>
  </si>
  <si>
    <t>Boulevard Isidro López Zertuche No. 2791-B, Colonia Universidad, C.P. 25260, Saltillo, Coahuila</t>
  </si>
  <si>
    <t>Boulevard Independencia y Calle Leona Vicario S/N, C.P. 27000, Torreón, Coahuila</t>
  </si>
  <si>
    <t>Boulevard Benito Juárez No. 523, Colonia Roma, C.P. 25000, Monclova, Coahuila</t>
  </si>
  <si>
    <t>Tienda</t>
  </si>
  <si>
    <t>Calle Presidente Cárdenas No. 197 Oriente, Zona Centro, C.P. 25000, Saltillo, Coahuila</t>
  </si>
  <si>
    <t>Calle Egipto esquina José Sarmiento S/N, Fraccionamiento Virreyes Obrera, C.P. 25220, Saltillo, Coahuila</t>
  </si>
  <si>
    <t xml:space="preserve">Archivo de Concentración y Oficina de Servicios Generales </t>
  </si>
  <si>
    <t>Carretera Saltillo-Zacatecas Km. 22, Puente La Encantada, C.P. 25950, Saltillo, Coahuila.</t>
  </si>
  <si>
    <t>Almacen Delegacional</t>
  </si>
  <si>
    <t>Colima</t>
  </si>
  <si>
    <t>Avenida de los Maestros No. 324, Colonia Huertas del Sol, C.P. 28050, Colima, Colima</t>
  </si>
  <si>
    <t>Calle 5 de Mayo No. 33, Colonia Centro, C.P. 28100, Tecomán, Colima</t>
  </si>
  <si>
    <t>Calle Lic. Gustavo Díaz Ordaz No. 120, Colonia El Moralete, C.P. 28060, Colima, Colima</t>
  </si>
  <si>
    <t>Calle León Felipe No. 346, Colonia Real Vista Hermosa II, C.P. 28018, Colima, Colima.</t>
  </si>
  <si>
    <t>Avenida de los Deportistas No. 1144, Colonia El Tecolote, C.P. 28090, Colima, Colima.</t>
  </si>
  <si>
    <t>Sub-almacén</t>
  </si>
  <si>
    <t>Chiapas</t>
  </si>
  <si>
    <t>5a. Avenida Oriente S/N Colonia Los Manguitos, antes Calzada a La Ciudad Deportiva S/N, "Panchón Contreras", C.P. 29010, Tuxtla Gutiérrez, Chiapas</t>
  </si>
  <si>
    <t>Unidad Deportiva</t>
  </si>
  <si>
    <t>11a. Calle Poniente No. 8-A, Zona Centro, C.P. 30700, Tapachula, Chiapas</t>
  </si>
  <si>
    <t>Oficinas Administrativas Delegacionales (Jefatura de Prestaciones Médicas, Coordinación de Atención y Orientación al Derechohabiente, y Coordinación de Calidad y Competitividad)</t>
  </si>
  <si>
    <t>Segunda Calle Oriente y Séptima Avenida Sur No. 12, Colonia Centro, C.P. 30700, Tapachula, Chiapas</t>
  </si>
  <si>
    <t>Tienda No. 12</t>
  </si>
  <si>
    <t>Calle Central Sur  No. 1989, Colonia San Francisco, C.P. 29000, Tuxtla Gutiérrez, Chiapas</t>
  </si>
  <si>
    <t>Tienda No. 13</t>
  </si>
  <si>
    <t>Avenida Carlos Maciel No. 119, Fraccionamiento Santos (San Roque), C.P. 29040, Tuxtla Gutiérrez, Chiapas</t>
  </si>
  <si>
    <t>Archivo de Concentración</t>
  </si>
  <si>
    <t>Chihuahua</t>
  </si>
  <si>
    <t>Calle Benito Juárez No. 97, Colonia Centro, C.P. 31150, San Francisco del Oro, Chihuahua</t>
  </si>
  <si>
    <t>Unidad de Medicina Familiar No. 9</t>
  </si>
  <si>
    <t>Calle Fernando Montes de Oca, Lote 6, Manzana 8, Barrio Profortarah, Localidad de Creel, Municipio Bocoyna, Chihuahua</t>
  </si>
  <si>
    <t>Unidad de Medicina Familiar No. 32</t>
  </si>
  <si>
    <t>Avenida Álvaro Obregón S/N Colonia Centro, Municipio de Ascención, C.P. 31820, Rodrigo de Quevedo, Chihuahua</t>
  </si>
  <si>
    <t>Unidad de Medicina Familiar No. 45</t>
  </si>
  <si>
    <t>Avenida 14 Poniente No. 700, Colonia Sector Poniente, C.P. 33000, Ciudad Delicias, Chihuahua</t>
  </si>
  <si>
    <t>Unidad de Medicina Familiar No. 57</t>
  </si>
  <si>
    <t>Avenida Tecnológico No. 343, Colonia Barrio Lerdo, C.P. 31520, Ciudad Cuauhtémoc, Chihuahua</t>
  </si>
  <si>
    <t>Calle Pedro de Lille No. 3, Colonia Centro, C.P. 33890, Hidalgo del Parral, Chihuahua</t>
  </si>
  <si>
    <t>Avenida Fernando Baeza No. 206, Sector Oriente, C.P. 33000, Ciudad Delicias, Chihuahua</t>
  </si>
  <si>
    <t>Calle 21 Nº. 1109, Colonia Santo Niño,, C.P. 31150, Chihuahua, Chihuahua</t>
  </si>
  <si>
    <t>Tienda Nº.14</t>
  </si>
  <si>
    <t>Boulevard Oscar Flores Sánchez Nº. 2250, Colonia Jardines de San Jose, C.P. 32695, Ciudad Juárez, Chihuahua</t>
  </si>
  <si>
    <t>Tienda Nº. 97 y Oficinas Administrativas (Coordinación de Prestaciones Económicas y Sociales)</t>
  </si>
  <si>
    <t>Calle General Rosalio Hernández Nº. 21 y Ferrocarriles Nacionales de México, C.P. 31150, Chihuahua, Chihuahua</t>
  </si>
  <si>
    <t>Almacén Delegacional (Bienes No Terapéuticos)</t>
  </si>
  <si>
    <t>Calle Privada Santa Rosa  Nºs. 21 y 23, C.P. 31150, Chihuahua, Chihuahua</t>
  </si>
  <si>
    <t>Almacén Delegacional  (Bienes Terapéuticos) y Coordinación de Abastecimiento</t>
  </si>
  <si>
    <t>Calle 53 A N°. 5 Colonia Arquitectos, C.P. 31350, Chihuahua, Chihuahua</t>
  </si>
  <si>
    <t>Bodega de Bienes Embargados</t>
  </si>
  <si>
    <t>Calle Sierra Mohinora Nº. 6011, Fraccionamiento La Cuesta, C.P. 32650, Ciudad Juárez, Chihuahua</t>
  </si>
  <si>
    <t>Calle Privada Santa Rosa  Nº 19, Colonia Centro, C.P. 31150, Chihuahua, Chihuahua</t>
  </si>
  <si>
    <t>Almacén Delegacional (Bienes de Laboratorio y Lácteos )</t>
  </si>
  <si>
    <t>Nivel Central</t>
  </si>
  <si>
    <t>Calle Tiburcio Montiel N° 15, Colonia San Miguel Chapultepec, C.P. 11850, Alcaldía Miguel Hidalgo, Nivel Central.</t>
  </si>
  <si>
    <t>Oficinas Administrativas Nivel Central</t>
  </si>
  <si>
    <t>Calle Río Pánuco N° 224, Colonia Cuauhtémoc, C.P. 06500, Alcaldía Cuauhtémoc, Nivel Central.</t>
  </si>
  <si>
    <t>Calle Hamburgo N° 18, Colonia Juárez, C.P. 06600, Alcaldía Cuauhtémoc, Nivel Central.</t>
  </si>
  <si>
    <t>Avenida Revolución No.1586, Colonia San Ángel, C.P. 01000, Alcaldía Álvaro Obregón, Nivel Central.</t>
  </si>
  <si>
    <t>Calle Cozumel N° 43, Colonia Roma Norte, C.P. 06700, Alcaldía Cuauhtémoc, Nivel Central.</t>
  </si>
  <si>
    <t>Calle Hamburgo N° 64, Colonia Juárez, C.P. 06600, Alcaldía Cuauhtémoc, Ciudad de México, Nivel Central.</t>
  </si>
  <si>
    <t>Oficinas Administrativas</t>
  </si>
  <si>
    <t>Durango</t>
  </si>
  <si>
    <t>Calle Morelos N°. 106, Colonia  Refugio, C.P. 34800, Villa Unión, Durango</t>
  </si>
  <si>
    <t>Unidad de Medicina Familiar N°. 4</t>
  </si>
  <si>
    <t>Calle Morelos N°. 416 Oriente, Colonia Centro, C.P. 35800, Cuencame, Durango</t>
  </si>
  <si>
    <t>Unidad de Medicina Familiar N°. 14</t>
  </si>
  <si>
    <t>Avenida Allende No. 31, Colonia Centro, C.P. 35700, Nazas, Durango</t>
  </si>
  <si>
    <t>Unidad de Medicina Familiar No. 48</t>
  </si>
  <si>
    <t>Carretera al Mezquital, No. 219, Fraccionamiento Real del Mezquital, C.P. 34199, Durango,Durango</t>
  </si>
  <si>
    <t>Unidad de Medicina Familiar N°.  49</t>
  </si>
  <si>
    <t>Calle Leandro Fernandez S/N. Colonia en Nombre de Dios, Nombre de Dios, C.P. 34840, Durango, Durango</t>
  </si>
  <si>
    <t>Unidad de Medicina Familiar N°.  52</t>
  </si>
  <si>
    <t>Avenida Miguel Hidalgo No. 110 Sur, Colonia Centro, C.P. 35000, Gómez Palacio, Durango</t>
  </si>
  <si>
    <t>Tienda N°. 115</t>
  </si>
  <si>
    <t>Calle Juárez N° 104 Sur, Planta Baja,  Mezzanine y Pisos 1°, 2° y 3º, Colonia Centro, C.P. 34000, Durango, Durango</t>
  </si>
  <si>
    <t>Oficinas Administrativas Delegacionales (Sede)</t>
  </si>
  <si>
    <t>Calle Juárez No. 77, Zona Centro, C.P. 35590, Santa María del Oro, Durango</t>
  </si>
  <si>
    <t>Unidad de Medicina Familiar N°.  47</t>
  </si>
  <si>
    <t xml:space="preserve">Calle Bruno Martínez No. 379 Norte, Colonia Victoria de Durango, C.P. 34000, Durango, Durango. </t>
  </si>
  <si>
    <t>Oficinas Administrativas Subdelegacionales y Centro de Capacitación y Calidad</t>
  </si>
  <si>
    <t>Calle Segunda de Selenio s/n, Fraccionamiento Ciudad Industrial, C.P. 34078, Durango, Durango</t>
  </si>
  <si>
    <t>Almacén Delegacional</t>
  </si>
  <si>
    <t>Libramiento Períferico No. 1675 Norte, Colonia Plácido Domingo, C.P. 35159, Ciudad Lerdo, Durango</t>
  </si>
  <si>
    <t>Bodega de Archivo de Concentración, Bienes Adjudicados y Bienes de Baja</t>
  </si>
  <si>
    <t>Guanajuato</t>
  </si>
  <si>
    <t>Boulevard Venustiano Carranza No. 205, Colonia San Miguel, C.P. 37235, León, Guanajuato</t>
  </si>
  <si>
    <t>Tienda No. 19</t>
  </si>
  <si>
    <t>Calle Lázaro Cárdenas del Río No. 100, Colonia Tres Guerras, C.P. 38080, Celaya, Guanajuato</t>
  </si>
  <si>
    <t>Boulevard Adolfo López Mateos Poniente, No. 406, Zona Centro, C.P. 38000, Celaya, Guanajuato</t>
  </si>
  <si>
    <t>Consultorios Médicos. Extensión Unidad de la Medicina Familiar Nº. 49</t>
  </si>
  <si>
    <t>Calle Paseo de Guanajuato N° 110, Colonia Jardines de Celaya, Primera Sección, C.P. 38080, Celaya, Guanajuato</t>
  </si>
  <si>
    <t>Calle Aldama Nº. 321-B, Zona Centro, C.P. 36700, Salamanca, Guanajuato</t>
  </si>
  <si>
    <t>Calle Aztecas N°.  107, Colonia Parque Central, Zona Centro, C.P. 38000, Celaya, Guanajuato</t>
  </si>
  <si>
    <t>Tienda No. 21</t>
  </si>
  <si>
    <t>Calle Francisco Eduardo Tres Guerra N°. 735 (171), Zona Centro, C.P. 36500, Irapuato, Guanajuato</t>
  </si>
  <si>
    <t>Tienda No. 20 y Bodega de Bienes Embargados</t>
  </si>
  <si>
    <t>Guerrero</t>
  </si>
  <si>
    <t>Calle Vicente Suárez S/N, Colonia Petacalco, Municipio La Unión de Isidoro, Montes de Oca Suárez, C.P. 40811, Petacalco, Guerrero</t>
  </si>
  <si>
    <t>Unidad de Medicina Familiar Nº. 27</t>
  </si>
  <si>
    <t>Costado de Carretera a Ayutla Municipio Juan R. Escudero, C.P. 39840, Tierra Colorada, Guerrero</t>
  </si>
  <si>
    <t>Unidad de Medicina Familiar Nº. 7</t>
  </si>
  <si>
    <t>Ignacio Allende No. 4 Colonia Centro, C.P. 40930, Atoyac de Álvarez, Guerrero</t>
  </si>
  <si>
    <t>Unidad de Medicina Familiar Nº. 11</t>
  </si>
  <si>
    <t>Calle Cuauhtémoc Nº. 11, Colonia Centro, C.P. 40400, Teloloapan, Guerrero</t>
  </si>
  <si>
    <t>Unidad de Medicina Familiar Nº. 22</t>
  </si>
  <si>
    <t>Lote 11 Manzana 1, Súper Manzana XXVI, Colonia Centro, C.P. 40880, Zihuatanejo, Guerrero</t>
  </si>
  <si>
    <t>Guardería</t>
  </si>
  <si>
    <t>Centro de Seguridad Social</t>
  </si>
  <si>
    <t>Hidalgo</t>
  </si>
  <si>
    <t>Boulevard Luis Donaldo Colosio No. 4604, Fraccionamiento del Palmar II, C.P. 42088, Pachuca, Hidalgo</t>
  </si>
  <si>
    <t>Jalisco</t>
  </si>
  <si>
    <t>Calle Nebulosa No. 10, Colonia Puerta del Sol, C.P. 45380, Amatitan, Jalisco</t>
  </si>
  <si>
    <t>Unidad de Medicina Familiar N°. 11</t>
  </si>
  <si>
    <t>Calle Hidalgo N°. 45, Colonia Centro, C.P. 45350, Arenal, Jalisco</t>
  </si>
  <si>
    <t>Unidad de Medicina Familiar N°. 12</t>
  </si>
  <si>
    <t>Calle Hidalgo No. 10, Colonia Centro, C.P. 49820,  Atenquique, Jalisco</t>
  </si>
  <si>
    <t>Unidad de Medicina Familiar N°. 17</t>
  </si>
  <si>
    <t xml:space="preserve">Avenida González Gallo S/N 9, Colonia Chapala Centro, C.P. 45900, Chapala, Jalisco </t>
  </si>
  <si>
    <t>Unidad de Medicina Familiar N°. 40</t>
  </si>
  <si>
    <t>Calle  Vicente Guerrero No. 875, Colonia La Asunción, C.P. 45550, Tlaquepaque, Jalisco</t>
  </si>
  <si>
    <t>Unidad de Medicina Familiar N°. 54</t>
  </si>
  <si>
    <t>Calle Ramón Corona N°. 55, Colonia Centro, C.P. 45700, Acatlán de Juárez</t>
  </si>
  <si>
    <t>Unidad de Medicina Familiar N°.  56</t>
  </si>
  <si>
    <t>Calle Mariano Bárcenas y Privada Veracruz, Sector Hidalgo, C.P. 44280, Guadalajara, Jalisco</t>
  </si>
  <si>
    <t>Unidad de Medicina Familiar N°. 79</t>
  </si>
  <si>
    <t>Calle Allende  N°. 97, Colonia Centro, C.P. 47300, Yahualica de González, Jalisco</t>
  </si>
  <si>
    <t>Unidad de Medicina Familiar N°.  94</t>
  </si>
  <si>
    <t>Calle Francisco I. Madero No. 295, Colonia Centro, C.P. 46900, Mascota, Jalisco</t>
  </si>
  <si>
    <t>Unidad de Medicina Familiar N°. 96</t>
  </si>
  <si>
    <t>Calle Negrete  N°. 129, Colonia Centro, C.P. 47900, Jamay, Jalisco</t>
  </si>
  <si>
    <t>Unidad de Medicina Familia N°. 100</t>
  </si>
  <si>
    <t>Avenida Jesús María No. 80, Colonia Centro, C.P. 47950, Jesús María, Jalisco</t>
  </si>
  <si>
    <t>Unidad de Atención Primaria a La Salud N°. 159</t>
  </si>
  <si>
    <t>Calle Manuel Martínez Tinajero No. 611, Colonia Mascota, C.P. 47860, Ocotlán, Jalisco</t>
  </si>
  <si>
    <t>Unidad de Medicina Familiar N°. 169</t>
  </si>
  <si>
    <t>Calle Emeterio Jiménez N°. 9, Colonia Centro, C.P. 46350, San Martín Bolaños, Jalisco</t>
  </si>
  <si>
    <t>Unidad de Atención Primaria a La Salud N°. 106</t>
  </si>
  <si>
    <t>Calle Guanajuato N°. 92, Colonia Centro, C.P. 49541, Valle de Juárez, Jalisco</t>
  </si>
  <si>
    <t>Unidad de Atención Primaria a La Salud N°. 120</t>
  </si>
  <si>
    <t>Calle Guadalupe Victoria S/N, Colonia Centro, C.P. 47540, Ojuelos, Jalisco</t>
  </si>
  <si>
    <t>Unidad de Atención Primaria a La Salud N°. 130</t>
  </si>
  <si>
    <t>Calle 5 de Mayo S/N, Colonia Centro, C.P. 47690,  San Diego de Alejandría, Jalisco</t>
  </si>
  <si>
    <t>Unidad de Atención Primaria a La Salud N°. 131</t>
  </si>
  <si>
    <t>Calle Prolongación 5 de Mayo No. 9, Colonia El Tepeyac, C.P. 47574, Unión de San Antonio, Jalisco</t>
  </si>
  <si>
    <t>Unidad de Atención Primaria a la Salud N°. 133</t>
  </si>
  <si>
    <t>Calle Florentino Martin No. 177, Colonia San Juan Bosco, C.P. 47380, Valle de Guadalupe, Jalisco</t>
  </si>
  <si>
    <t>Unidad de Atención Primaria a la Salud N°. 134</t>
  </si>
  <si>
    <t>Calle Allende Nº. 36, Colonia Centro, C.P. 47250, Villa Hidalgo, Jalisco</t>
  </si>
  <si>
    <t>Unidad de Atención Primaria a la Salud N°. 135</t>
  </si>
  <si>
    <t>Calle Hidalgo N°. 73,  Colonia Centro, C.P. 46560, San Juanito de Escobedo, Jalisco</t>
  </si>
  <si>
    <t>Unidad de Atención Primaria a la Salud N°. 137</t>
  </si>
  <si>
    <t>Calle Ramón Corona N°.  363, Colonia Centro, C.P. 49400, Tizapan El Alto, Jalisco</t>
  </si>
  <si>
    <t>Unidad de Atención Primaria a la Salud N°. 155</t>
  </si>
  <si>
    <t>Calle Reforma No. 160, Colonia Centro, C.P. 47930, Degollado, Jalisco</t>
  </si>
  <si>
    <t>Unidad de Atención Primaria a la Salud N°. 165</t>
  </si>
  <si>
    <t>Calle San Felipe N°.  1066, Sector Hidalgo, C.P. 44200, Guadalajara, Jalisco</t>
  </si>
  <si>
    <t>Consultorios del Hospital General Regional N°. 45</t>
  </si>
  <si>
    <t>Avenida Juan Pablo II No. 55, Colonia El Capullo, C.P. 45150, Zapopan, Jalisco</t>
  </si>
  <si>
    <t>Centro Comunitario de Salud Mental</t>
  </si>
  <si>
    <t>Calle Moctezuma N°.  655, Colonia La Florida, C.P. 47800, Ocotlán, Jalisco</t>
  </si>
  <si>
    <t>Calzada Independencia N°. 580, Sector Libertad, Colonia La Perla, C.P. 44360, Guadalajara, Jalisco</t>
  </si>
  <si>
    <t>Calle Matamoros N°. 516, Colonia Centro, C.P. 47650, Tepatitlán, Jalisco</t>
  </si>
  <si>
    <t xml:space="preserve">Bodega de Bienes Embargados Y Archivo del Hospital General de Zona No. 21. </t>
  </si>
  <si>
    <t>Calle Cristóbal Colon N°. 750, Colonia Centro, C.P. 49000, Ciudad Guzmán, Jalisco</t>
  </si>
  <si>
    <t>Oficinas Administrativas Subdelegacionales y Tienda</t>
  </si>
  <si>
    <t>Avenida 20 de Noviembre Nº 330, Colonia Centro El Pitillal, C.P. 48290, Puerto Vallarta, Jalisco</t>
  </si>
  <si>
    <t>Calle Periférico Sur N°. 8000, Colonia Santa María Tequepexpan, C.P. 45601, Tlaquepaque, Guadalajara, Jalisco</t>
  </si>
  <si>
    <t>Calle Hidalgo N°. 195, Colonia Centro, C.P. 48900, Autlán de Navarro, Jalisco</t>
  </si>
  <si>
    <t>Bodega de Abastecimiento del Hospital General de Zona Nº. 20 y Bodega de Bienes Embargados</t>
  </si>
  <si>
    <t>Estado de México Oriente</t>
  </si>
  <si>
    <t>Calle Recursos Hidráulicos No. 2, Colonia La Loma, Municipio de Tlalnepantla de Baz, C.P. 54060, Estado de México Oriente.</t>
  </si>
  <si>
    <t>Estado de México Poniente</t>
  </si>
  <si>
    <t>Calle Rayón S/N. Colonia Centro, Villa Guerrero, C.P. 51760, Estado de México Poniente</t>
  </si>
  <si>
    <t>Unidad de Medicina Familiar Nº. 232</t>
  </si>
  <si>
    <t>Calle San Pablo No. 117, Colonia San Antonio, Valle de Bravo, C.P. 51200, Estado de México Poniente</t>
  </si>
  <si>
    <t>Unidad de Medicina Familiar Nº. 233</t>
  </si>
  <si>
    <t>Calle Josefa Ortiz de Domínguez Nº. 210 Sur, Barrio San Sebastián, C.P. 50090, Toluca, Estado de México Poniente</t>
  </si>
  <si>
    <t>Oficinas Administrativas Delegacionales (Departamento de Construcción y Planeación Inmobiliaria, Órgano Interno de Control, Auditoría, Queja y Responsabilidades, Oficina de Seguridad y Resguardo, Coordinación de Competitividad, Departamento de relaciones laborales y Departamento de Capacitación y Transparencia)</t>
  </si>
  <si>
    <t>José María Pino Suárez No. 202, Col. Santa Clara, C.P. 50090, Toluca, Estado de México Poniente</t>
  </si>
  <si>
    <t>Oficinas Administrativas Delegacionales (Jefatura de Servicios Jurídicos)</t>
  </si>
  <si>
    <t>Avenida Miguel Hidalgo y Costilla Nº. 400 esquina José María Pino Suárez, Colonia 5 de Mayo, C.P. 50090, Toluca, Estado de México Poniente</t>
  </si>
  <si>
    <t>Calle Francisco  I. Madero Nº. 40, El Carmen Totoltepec, C.P. 50245, Metepec, Estado de México Poniente</t>
  </si>
  <si>
    <t>Avenida Lomas Verdes No. 414, Colonia Santiago Occipaco, C.P. 53230, Naucalpan de Juárez, Estado de México Poniente.</t>
  </si>
  <si>
    <t>Calle Hidalgo No. 800, Colonia La Providencia, C.P. 52177, Metepec, Estado de México Poniente</t>
  </si>
  <si>
    <t>Michoacán</t>
  </si>
  <si>
    <t>Calle Dr. Ramón Macias esquina con Calle Profesor Santos Campos Nº. 34, Colonia Santa Rosa, C.P. 60360, Los Reyes de Salgado, Michoacán</t>
  </si>
  <si>
    <t>Calle Dr. Alonso Martínez Nº. 660 Sur, Planta Baja y Piso 2, Fraccionamiento Jardinadas, C.P. 59626, Zamora, Michoacán</t>
  </si>
  <si>
    <t>Calle Dr. Emilio Garcia Norte Nº. 90, Colonia José María Morelos, C.P. 61518, Zitácuaro, Michoacán</t>
  </si>
  <si>
    <t>Calle Chiapas esquina Francisco Sarabia Nº. 93 Interior 113, Colonia Centro, C.P. 60500,  Uruapan, Michoacán</t>
  </si>
  <si>
    <t xml:space="preserve">Oficinas Administrativas Subdelegacionales </t>
  </si>
  <si>
    <t>Calle Pino Suárez Sur No. 44,Colonia Centro, C.P. 59600, Zamora, Michoacán</t>
  </si>
  <si>
    <t>Calle Madero Poniente Nº. 3980, esquina Calle Sin Nombre del Fraccionamiento Hacienda San Diego, C.P. 58111, Morelia, Michoacán</t>
  </si>
  <si>
    <t>Tienda No.27</t>
  </si>
  <si>
    <t>Avenida Francisco I. Madero Poniente N° 14,003, Colonia Tacícuaro, C.P. 58332, Tacícuaro, Michoacán</t>
  </si>
  <si>
    <t xml:space="preserve">Bodega de Bienes Embargados </t>
  </si>
  <si>
    <t>Morelos</t>
  </si>
  <si>
    <t>Calle Reforma Nº. 1 Colonia Casasano, C.P. 62748, Cuautla, Morelos</t>
  </si>
  <si>
    <t>Unidad de Medicina Familiar Nº. 15</t>
  </si>
  <si>
    <t>Calle Paraíso Nº. 24, Colonia Barrio de San Miguel, C.P. 62520, Tepoztlán, Morelos</t>
  </si>
  <si>
    <t>Unidad de Medicina Familiar Nº. 19</t>
  </si>
  <si>
    <t>Tienda IMSS-SNTSS</t>
  </si>
  <si>
    <t>Nayarit</t>
  </si>
  <si>
    <t>Calle Niño Obrero N°. 319, Colonia Ciudad Industrial, C.P. 63173, Tepic, Nayarit</t>
  </si>
  <si>
    <t>Nuevo León</t>
  </si>
  <si>
    <t>Km. 178 de la Carretera Central, Colonia Centro, C.P. 67865, San Rafael Galeana, Nuevo León</t>
  </si>
  <si>
    <t>Unidad de Medicina Familiar N°. 52</t>
  </si>
  <si>
    <t>Avenida Benito Juárez  N°. 2000,  Fraccionamiento La Hacienda, C.P. 67150, Guadalupe, Nuevo León</t>
  </si>
  <si>
    <t xml:space="preserve">Centro de Seguridad Social </t>
  </si>
  <si>
    <t>Capitán Alfonso de León No. 002, Colonia Centro, C.P. 67500, Montemorelos, Nuevo León</t>
  </si>
  <si>
    <t>Carretera a Huinala No. 100, Colonia Ex Hacienda de la Encarnación, C.P. 66633, Apodaca, Nuevo León</t>
  </si>
  <si>
    <t>Oaxaca</t>
  </si>
  <si>
    <t>Carretera Ciudad Alemán-Oaxaca Km 176.5, Colonia Barrio Asunción, C.P. 68725, Ixtlán de Juárez, Oaxaca</t>
  </si>
  <si>
    <t>Unidad de Medicina Familiar Nº. 40</t>
  </si>
  <si>
    <t>Calle Pino Suárez Nº. 33, Colonia San José, C.P. 68200, San Pedro y San Pablo Villa Etla, Oaxaca</t>
  </si>
  <si>
    <t>Unidad de Medicina Familiar Nº. 57</t>
  </si>
  <si>
    <t>Avenida Hidalgo No. 1404, esquina González Ortega, Colonia Centro, C.P. 68000, Oaxaca, Oaxaca</t>
  </si>
  <si>
    <t>Guardería  Nº. 01</t>
  </si>
  <si>
    <t>Heroíca Escuela Naval Militar Nº. 703,Colonia Reforma, C.P. 68050, Oaxaca, Oaxaca</t>
  </si>
  <si>
    <t>Calle Violetas Nº. 1007, Colonia Reforma, C.P. 68050, Oaxaca, Oaxaca</t>
  </si>
  <si>
    <t>Calle Armenta y  López Nº. 821 Colonia Centro, C.P. 68000, Oaxaca, Oaxaca</t>
  </si>
  <si>
    <t>Avenida 5 de Mayo Nº. 1298, Tuxtepec, C.P. 68300, Oaxaca, Oaxaca</t>
  </si>
  <si>
    <t>Calle Reforma No. 905, Colonia Centro, C.P. 68000, Oaxaca, Oaxaca</t>
  </si>
  <si>
    <t>Oficinas Administrativas Delegacionales (Jefatura Prestaciones Médicas y Coordinación Medica Delegacional)</t>
  </si>
  <si>
    <t>Tienda No. 110 IMSS-SNTSS</t>
  </si>
  <si>
    <t>Calle Hombres Ilustres Nº. 910, Colonia Centro, C.P. 70300, Matías Romero, Oaxaca</t>
  </si>
  <si>
    <t>Tienda No. 151 IMSS-SNTSS</t>
  </si>
  <si>
    <t>Avenida Morelos Nº. 21, Colonia Centro, C.P. 69800, Asunción Tlaxiaco, Oaxaca</t>
  </si>
  <si>
    <t>Tienda No. 52 IMSS-SNTSS</t>
  </si>
  <si>
    <t>Avenida Hidalgo Nº. 307, Colonia Centro, C.P. 71980, Puerto Escondido, Oaxaca</t>
  </si>
  <si>
    <t>Tienda No. 135 IMSS-SNTSS</t>
  </si>
  <si>
    <t>Calle Murguía Nº. 509 esquina Libres, Colonia Centro, C.P. 68000, Oaxaca, Oaxaca</t>
  </si>
  <si>
    <t>Tienda No. 33 IMSS-SNTSS</t>
  </si>
  <si>
    <t>Prolongación de Avenida Universidad No. 801, Agencia Candiani, C.P. 68130, Oaxaca, Oaxaca.</t>
  </si>
  <si>
    <t>Bodega de Archivo de Concentración y Bienes de Baja.</t>
  </si>
  <si>
    <t xml:space="preserve">Privada de Araucaria No. 110 B, Fraccionamiento El Chopo, C.P.68040, Oaxaca, Oaxaca </t>
  </si>
  <si>
    <t>Puebla</t>
  </si>
  <si>
    <t>Calle Nardos Nº. 31, Colonia Bugambilias, C.P. 72580, Puebla, Puebla</t>
  </si>
  <si>
    <t>Unidad de Medicina Familiar Nº. 13</t>
  </si>
  <si>
    <t>Avenida 1° de Mayo Nº. 237, Colonia Centro, C.P. 73200, Nuevo Necaxa, Puebla</t>
  </si>
  <si>
    <t>Unidad de Medicina Familiar Nº. 18</t>
  </si>
  <si>
    <t>Avenida Manuel Ávila Camacho Nº. 1102 esquina con Calle 11 Sur, Colonia Centro, C.P. 74200, Atlixco, Puebla</t>
  </si>
  <si>
    <t>Unidad de Medicina Familiar Nº. 34</t>
  </si>
  <si>
    <t>Calle Avenida 7 Poniente 114-B, Colonia Centro, C.P. 72760, San Pedro Cholula, Puebla</t>
  </si>
  <si>
    <t>Avenida Revolución No. 5, Colonia Centro, Tlatlauquitepec, C.P. 73900, Puebla, Puebla</t>
  </si>
  <si>
    <t>Unidad de Medicina Familiar Nº. 46</t>
  </si>
  <si>
    <t>Avenida Benito Juárez Nº. 28, Colonia Centro Plaza Puig Locales 6-13, 18-26, 28 y 29, C.P. 74400, Izucar de Matamoros, Puebla</t>
  </si>
  <si>
    <t>Calle 4 Norte No. 120, Colonia Ignacio Zaragoza, C.P. 75770, Tehuacán, Puebla</t>
  </si>
  <si>
    <t>Calle 3 Sur Nº. 2108, Colonia El Carmen, C.P. 72530, Puebla, Puebla</t>
  </si>
  <si>
    <t>Oficinas Administrativas Delegacionales (Conservación, Jefatura 8, Seguridad en el Trabajo, Departamento de Guarderías, Coordinación de Competitividad y Calidad, Departamento de Relaciones Laborales)</t>
  </si>
  <si>
    <t xml:space="preserve">Calle Gran Avenida México 86 No. 2602, Colonia Morelos, C.P. 72080, Puebla, Puebla </t>
  </si>
  <si>
    <t>Querétaro</t>
  </si>
  <si>
    <t>Calle Boulevard Bernardo Quintana No. 4100, Colonia Alamos 3a. Sección, C.P. 76160, Querétaro, Querétaro</t>
  </si>
  <si>
    <t>Oficinas Administrativas Delegacionales (Jefatura de Finanzas, Contraloria Interna y Prestaciones Médicas)</t>
  </si>
  <si>
    <t>Calle Melchor Ocampo Nº. 66, Colonia Centro, C.P. 76000, Querétaro, Querétaro</t>
  </si>
  <si>
    <t>Calle Pino Suárez Sur Nº. 97, Colonia Ramos Millán, C.P. 76807, San Juan del Rio, Querétaro</t>
  </si>
  <si>
    <t>Calle Artículo 27 Constitucional  Nº. 9, Colonia Casa Blanca, C.P. 76030, Querétaro, Querétaro</t>
  </si>
  <si>
    <t>Calle 27 de Septiembre No. 31-A, Zona Centro, C.P. 76800, San Juan del Río, Querétaro</t>
  </si>
  <si>
    <t>Quintana Roo</t>
  </si>
  <si>
    <t>Unidad de Medicina Familiar No. 6</t>
  </si>
  <si>
    <t>Avenida Calzada Veracruz No. 247, Colonia Adolfo López Mateos, C.P. 77010, Othon Puente Blanco, Chetumal, Quintana Roo</t>
  </si>
  <si>
    <t>Carretera Cancún - Puerto Morelos Km. 21, Manzana 01 Lote 1 - 11, Colonia Supermanzana 47, C.P. 77580, Benito Juárez, Quintana Roo.</t>
  </si>
  <si>
    <t>Sub-Almacén Zona Norte</t>
  </si>
  <si>
    <t>San Luis Potosí</t>
  </si>
  <si>
    <t>Calle Juan Barragan No. 25, Colonia Centro, C.P. 79300, Ciudad del Maíz, San Luis Potosí</t>
  </si>
  <si>
    <t>Unidad de Medicina Familiar Nº. 8</t>
  </si>
  <si>
    <t>Matamoros No. 300, Colonia Centro, C.P. 79610, Matehuala, San Luis Potosí</t>
  </si>
  <si>
    <t>Calle 5 de Mayo Nº. 107 Locales 23 y 25,Colonia Centro, C.P. 79610, Río Verde, San Luis Potosí</t>
  </si>
  <si>
    <t>Sinaloa</t>
  </si>
  <si>
    <t>Calle Benito Juárez y Avenida  Rosales, Colonia Centro, C.P. 81910, Sinaloa de Leyva, Sinaloa</t>
  </si>
  <si>
    <t>Consultorio Medico</t>
  </si>
  <si>
    <t>Calle Escuela Poste Nº. 9, Colonia Luis Donaldo Colosio, C.P. 80700, Cósala, Sinaloa</t>
  </si>
  <si>
    <t>Unidad de Medicina Familiar No. 50</t>
  </si>
  <si>
    <t>Calle de la Amistad Nos.1168, 1170, 1172 y 1174, Colonia Centro, C.P. 82000, Mazatlán, Sinaloa</t>
  </si>
  <si>
    <t>Consultorio Médico</t>
  </si>
  <si>
    <t>Calle Ignacio Zaragoza Nº. 956 Sur, esquina Bienestar y Nezahualcóyotl, Avenida Bienestar Locales 4 y 5, C.P. 81200, Los Mochis, Sinaloa</t>
  </si>
  <si>
    <t>Boulevard Francisco I. Madero Oriente No. 526, Colonia Centro, C.P. 80200, Culiacán, Sinaloa</t>
  </si>
  <si>
    <t>Oficinas Administrativas Subdelegacionales.</t>
  </si>
  <si>
    <t>Calle Blas Valenzuela Nº.20, esquina  Avenida Ignacio Zaragoza,  Colonia Centro, C.P. 81000, Guasave, Sinaloa</t>
  </si>
  <si>
    <t>Avenida Rafael Buelna No. 760 D, Colonia Lomas de Mazatlán, C.P. 82110, Mazatlán, Sinaloa</t>
  </si>
  <si>
    <t>Calle Rio Ameca Nº. 1533, Fraccionamiento Los Pinos, C.P. 80128, Culiacán, Sinaloa</t>
  </si>
  <si>
    <t>Carretera Los Mochis Topolobampo Km. 12, Predio Bachomobampo Sindicatura Topolobampo, C.P. 81377, Ahome, Los Mochis,  Sinaloa</t>
  </si>
  <si>
    <t>Calle Rio Ameca Nº. 1533-A,  entre  Pascual Orozco y Lerdo de Tejada, Colonia Los Pinos, C.P. 80128, Culiacán, Sinaloa</t>
  </si>
  <si>
    <t>Bodega de Bienes Instituciones para Disposición Final</t>
  </si>
  <si>
    <t>Calle Juan de Dios Bátiz No. 771 Poniente, Colonia Morelos, C.P. 80170, Culiacán, Sinaloa</t>
  </si>
  <si>
    <t>Bodega de Bienes Embargados de la Subdelegación</t>
  </si>
  <si>
    <t>Calle Ruperto L. Paliza N°. 168 Norte, Colonia Centro, C.P. 80000, Culiacán, Sinaloa</t>
  </si>
  <si>
    <t>Terreno (Salida de Emergencia Guardería)</t>
  </si>
  <si>
    <t>Sonora</t>
  </si>
  <si>
    <t>Calle 14 de Abril y Alberto Gutiérrez Nº. 270, Colonia Balderrama, C.P. 83180, Hermosillo, Sonora</t>
  </si>
  <si>
    <t>Unidad de Medicina Familiar Nº. 2</t>
  </si>
  <si>
    <t>Calle Zaragoza y Libertas S/N, Colonia Centro, C.P. 83960, Pitiquito, Sonora</t>
  </si>
  <si>
    <t xml:space="preserve">Carretera Huatabampo Adyacente a la Calle Principal, Colonia Centro, C.P. 82252, Yavaros, Sonora </t>
  </si>
  <si>
    <t>Unidad de Medicina Familiar Nº 26</t>
  </si>
  <si>
    <t>Calle Tabasco 851 y 855 Sur, Colonia Centro, C.P. 85000, Ciudad Obregón, Sonora</t>
  </si>
  <si>
    <t>Unidad de Medicina Familiar N° 67</t>
  </si>
  <si>
    <t>Calle 10 S/N entre Avenida 19 y 20, Colonia Centro, C.P. 84200, Agua Prieta, Sonora</t>
  </si>
  <si>
    <t>Carretera Internacional Km. 6.5 Nº. 13, Parque Industrial de Nogales, C.P. 84200, Nogales, Sonora</t>
  </si>
  <si>
    <t>Centro de Seguridad Social y Bodega de Bienes Embargados</t>
  </si>
  <si>
    <t>Calle Jalisco No. 202 Norte, esquina con Allende, Colonia Centro, C.P. 85000, Ciudad Obregón, Sonora</t>
  </si>
  <si>
    <t>Oficinas Administrativas Subdelegacionales y Bodega de Bienes Embargados</t>
  </si>
  <si>
    <t>Carretera Internacional Km. 6.5 Nº. 271 3a, Parque Industrial de Nogales, C.P. 84200, Nogales, Sonora</t>
  </si>
  <si>
    <t>Avenida Aquiles Serdán Nº. 75, Locales 8, 9, 11 y 13, Colonia Centro, C.P. 85400, Guaymas, Sonora</t>
  </si>
  <si>
    <t>Avenida José María Morelos y Pavón entre Mariano Escobedo y Ramón Corona S/N, Colonia Constitución, C.P. 85820, Navojoa, Sonora</t>
  </si>
  <si>
    <t>Calle Segunda y Avenida 19 Nº. 1899, Colonia Centro, C.P. 84200, Agua Prieta, Sonora</t>
  </si>
  <si>
    <t>Calle 14 de Abril Nº. 293 y Alberto Gutiérrez, Fraccionamiento Balderrama, C.P. 83180, Hermosillo, Sonora</t>
  </si>
  <si>
    <t>Calle 5 de Febrero Nº. 805 esquina con Avenida Allende, Colonia Centro, C.P. 85000, Ciudad Obregón, Sonora</t>
  </si>
  <si>
    <t>Carretera al Varadero Km. 2.5, Fraccionamiento Las Playitas, C.P. 85400, Guaymas, Sonora</t>
  </si>
  <si>
    <t>Mariano Jiménez No. 746 entre Guelatao y 5 de Mayo, Colonia Centro, C.P. 85820, Navojoa, Sonora</t>
  </si>
  <si>
    <t>Calle Talleres, Lote 17, Mz. XI, Nº. 2147, Parque Industrial, C.P. 85000, Cajeme Ciudad Obregón, Sonora</t>
  </si>
  <si>
    <t>Almacén de Bienes de Grupos Diversos</t>
  </si>
  <si>
    <t>Calle Salamanca entre Cedros y Cartonerano 101, Colonia Amapolas, C.P.  83020, Hermosillo, Sonora</t>
  </si>
  <si>
    <t>Tabasco</t>
  </si>
  <si>
    <t>Calle Azaleas No. 102 Lote 10 Manzana 4, Fraccionamiento Real del Ángel, Colonia Sabina, C.P. 86153, Villahermosa, Tabasco</t>
  </si>
  <si>
    <t>Tamaulipas</t>
  </si>
  <si>
    <t>Calle Mina S/N, Zona Centro, C.P. 87555, Estación Ramírez, Tamaulipas</t>
  </si>
  <si>
    <t>Unidad de Medicina Familiar Nº. 12</t>
  </si>
  <si>
    <t>Calle Eulalio González Nº. 1004, Colonia Centro, C.P. 88390, Ciudad Mier, Tamaulipas</t>
  </si>
  <si>
    <t>Calle Independencia Nº. 313 Zona Centro, C.P. 89670, Villa de Aldama, Tamaulipas</t>
  </si>
  <si>
    <t>Unidad de Medicina Familiar Nº.  30</t>
  </si>
  <si>
    <t>Calle Pablo A. Gutiérrez S/N, Zona Centro, C.P. 89110, Cuauhtémoc Ver, Tamaulipas</t>
  </si>
  <si>
    <t>Unidad de Medicina Familiar Nº. 37</t>
  </si>
  <si>
    <t>Avenida Mil Cumbres Nº. 350, Planta Baja y Alta, Colonia Mil Cumbres, C.P. 88740, Reynosa, Tamaulipas</t>
  </si>
  <si>
    <t>Calle Brisa y Sol Nº. 901, Fraccionamiento Comercial 2000, C.P. 87099, Ciudad Victoria, Tamaulipas</t>
  </si>
  <si>
    <t>Avenida Álvaro Obregón  Nº. 238 Planta Baja y Pisos 1º y 2º, Colonia Jardín, C.P. 87330, Matamoros, Tamaulipas</t>
  </si>
  <si>
    <t>Tercera Avenida esquina Avenida Cuauhtémoc N° 204, Colonia Americana, C.P. 89190, Tampico, Tamaulipas</t>
  </si>
  <si>
    <t>Tienda No. 47 IMSS-SNTSS</t>
  </si>
  <si>
    <t>Calle Diaz Mirón Nº. 604, Zona Centro, C.P. 89000, Tampico, Tamaulipas</t>
  </si>
  <si>
    <t>Calle Santiago No. 3310, Manzana 4, Lote 8, Fracionamiento Las Villas, Finca Santo Domingo, C.P. 87029, Ciudad Victoria, Tamaulipas</t>
  </si>
  <si>
    <t>Tlaxcala</t>
  </si>
  <si>
    <t>Avenida Juárez No. 75-B San Esteban Tizatlán, Colonia Centro, C.P. 90062, Tlaxcala, Tlaxcala</t>
  </si>
  <si>
    <t>Calle 6 Nº. 1710, Colonia Xicoténcatl, C.P. 90062, Tlaxcala, Tlaxcala</t>
  </si>
  <si>
    <t>Oficinas Administrativas Delegacionales (Departamento de Construcción y Planeación Inmobiliaria)</t>
  </si>
  <si>
    <t>Veracruz Norte</t>
  </si>
  <si>
    <t>Calle Libertad  Nº. 47, Colonia Centro, C.P. 91300, Banderilla, Veracruz Norte</t>
  </si>
  <si>
    <t>Unidad de Medicina Familiar Nº. 19 (Ampliación)</t>
  </si>
  <si>
    <t>Avenida Melchor Ocampo esquina Aldama, Zona Centro, C.P. 93600, Martínez de la Torre, Veracruz Norte</t>
  </si>
  <si>
    <t>Boulevard Adolfo Ruíz Cortínez esquina Sinaloa S/N, Colonia México, C.P. 93310, Poza Rica, Veracruz Norte</t>
  </si>
  <si>
    <t>Calle Sebastián Camacho Nº. 46, esquina José María Morelos, Colonia Centro, C.P. 91000, Xalapa, Veracruz Norte</t>
  </si>
  <si>
    <t>Oficinas Administrativas Delegacionales (Área de Servicios Generales, Personal y Capacitación)</t>
  </si>
  <si>
    <t xml:space="preserve">Avenida José María La Fragua No. 2100 esquina Dr. Alfredo Iglesias y Avenida Delfino Valenzuela, Fraccionamiento Reforma, C.P. 91919, Veracruz Norte </t>
  </si>
  <si>
    <t>Melchor Ocampo N°. 4-302 Colonia Centro, C.P. 92800, Tuxpan, Veracruz Norte</t>
  </si>
  <si>
    <t>Oficinas Administrativas auxiliares Subdelegacionales</t>
  </si>
  <si>
    <t>Calle Azueta No. 207, Colonia Centro, C.P. 91000, Xalapa, Veracruz Norte</t>
  </si>
  <si>
    <t>Tienda No. 54 IMSS-SNTSS</t>
  </si>
  <si>
    <t xml:space="preserve">Calle Mariano Matamoros Nº. 626, Fraccionamiento Los Pinos, C.P. 91870, Veracruz, Veracruz Norte </t>
  </si>
  <si>
    <t>Tienda No. 55 IMSS-SNTSS</t>
  </si>
  <si>
    <t>Avenida Unión No. 21, Colonia Santa Lucia Dos, C.P. 91637, La Estanzuela, Emiliano Zapata, Veracruz, Veracruz Norte.</t>
  </si>
  <si>
    <t>Sub-Almacén Delegacional</t>
  </si>
  <si>
    <t>Veracruz Sur</t>
  </si>
  <si>
    <t>Calle Ogarrio Nº. 315, Colonia Cuatro Caminos, C.P. 96660, Agua Dulce, Veracruz Sur</t>
  </si>
  <si>
    <t>Unidad de Medicina Familiar Nº. 53</t>
  </si>
  <si>
    <t>Avenida 1 Poniente s/n entre Calles 14 y 16, Colonia Guillermo Lira, C.P. 94108, Huatusco, Veracruz Sur</t>
  </si>
  <si>
    <t>Unidad de Medicina Familiar Nº. 58</t>
  </si>
  <si>
    <t>Avenida Independencia Nº.901, Colonia Libertad Congreso Allende, C.P. 96380, Coatzacoalcos, Veracruz Sur</t>
  </si>
  <si>
    <t>Unidad de Medicina Familiar Nº. 65</t>
  </si>
  <si>
    <t xml:space="preserve">Avenida 1 No. 2415 entre Calles 24 y 26, Colonia La Trinidad Chica, Córdoba, C.P. 94534, Veracruz Sur. </t>
  </si>
  <si>
    <t>Sur 33 Nº. 700, esquina Avenida Oriente 18, Colonia Centro, C.P. 94300, Orizaba, Veracruz Sur</t>
  </si>
  <si>
    <t>Calle Independencia No. 1409, Colonia Luis Echeverria, C.P. 95110, Tierra Blanca, Veracruz Sur</t>
  </si>
  <si>
    <t>Calle Sur 9 Nº. 670, entre Oriente 14 y 14 Colonia Centro, C.P. 94300, Orizaba, Veracruz Sur</t>
  </si>
  <si>
    <t>Zacatecas</t>
  </si>
  <si>
    <t>Calle Chepinque No. 108-A, Colonia Lomas de la Soledad, C.P. 98040, Zacatecas, Zacatecas</t>
  </si>
  <si>
    <t>Calle Hidalgo N°. 31, Zona Centro, C.P. 96420, Rio Grande, Zacatecas</t>
  </si>
  <si>
    <t>Calle J. Jesús González Ortega No.367, Barrio de la Pila, C.P. 99104, Sombrerete, Zacatecas</t>
  </si>
  <si>
    <t xml:space="preserve">Tienda </t>
  </si>
  <si>
    <t>Calle Constitución N°. 102, Colonia Lomas de la Soledad, C.P 98040, Zacatecas, Zacatecas</t>
  </si>
  <si>
    <t>Carretera Panamericana Km. 117+500 S/N, Fraccionamiento San Isidro, C.P. 98613, Guadalupe, Zacatecas</t>
  </si>
  <si>
    <t>Almacén de Bienes en Dación de Pago</t>
  </si>
  <si>
    <t>Calle Montes Apalaches No. 26, Fraccionamiento La Cima, C.P. 98610, Guadalupe, Zacatecas</t>
  </si>
  <si>
    <t>Norte D.F.</t>
  </si>
  <si>
    <t>Calle Carretones Nº. 10 y San Pablo Nº. 31, Colonia Merced, C.P. 06090, México, D.F. Norte</t>
  </si>
  <si>
    <t>Sur D.F.</t>
  </si>
  <si>
    <t>Calzada de la Viga No. 1174, oficinas con local comercial en p.b., pisos 1, 2, 3 y fracción del 4, torres By C, Colonia El Triunfo, Alcaldía Iztapalapa, C.P. 09430, Ciudad de México, D.F. Sur</t>
  </si>
  <si>
    <t>Calle Yucatán No. 15, Colonia Hipódromo Condesa, Alcaldía Cuauhtémoc, C.P. 06700Ciudad de México, D.F. Sur</t>
  </si>
  <si>
    <t>Oficinas Administrativas Subdelegacionales No. 6 y Oficinas Delegacionales por 2,500.00 m2 (Diversas áreas)</t>
  </si>
  <si>
    <t>Calle Clavel Norte No. 6, Colonia San Pedro Mártir, C.P. 08400, Alcaldía Tlalpan, D.F. Sur</t>
  </si>
  <si>
    <t>Carretera Culiacán-Mazatlán (tramo Culiacán-El Dorado) No. 4625 Poniente, Interior 9 y 10 Sur, Colonia Centro de Agronegocios "Parque Industrial Agroindustrias", C.P. 80300, El Diez, Culiacán, Sinaloa.</t>
  </si>
  <si>
    <t>Calle Mangana No. 201, Fraccionamiento Vista Alegre, C.P. 20290, Aguascalientes, Aguascalientes.</t>
  </si>
  <si>
    <t>Avenida Reforma No. 606-A, Colonia Centro, C.P. 95400, Cosamaloapan, Veracruz Sur</t>
  </si>
  <si>
    <t>Calle  61 Nº. 476, entre Calle 66 Y 68, Colonia Centro, C.P. 77200, Felipe Carrillo Puerto, Quintana Roo</t>
  </si>
  <si>
    <t>Sub Álmacen Delegacional</t>
  </si>
  <si>
    <t>Calle Isaac Newton Nº. 112, Colonia El Peluchan, C.P. 37119, León, Guanajuato</t>
  </si>
  <si>
    <t>Calle Río Conchos Nº. 434, Colonia San Miguel, C.P. 37390, León, Guanajuato</t>
  </si>
  <si>
    <t>Avenida Tecnológico Nº. 100, Piso 8, Colonia Centro, C.P. 76000, Santiago de Querétaro, Querétaro</t>
  </si>
  <si>
    <t>Carretera a San Ramón, Lote 001, Colonia Las Margaritas, C.P. 98606, Guadalupe, Zacatecas</t>
  </si>
  <si>
    <t>Bodega de Archivo de Concentración y Bienes de Baja</t>
  </si>
  <si>
    <t>Calle Guanajuato No. 43, Colonia Santa Teresa, C.P. 36260,Guanajuato, Guanajuato</t>
  </si>
  <si>
    <t>Calle Poniente 32 No. 1507 entre Calle Norte 3 y 5, Colonia San Juan Bautista, C.P. 94310, Orizaba, Veracruz Sur</t>
  </si>
  <si>
    <t>Bodega de Bienes Embargados, Bienes Adjudicados, Bienes de Baja y Archivo de Concentración de la Subdelegación</t>
  </si>
  <si>
    <t>Calle Níspero No. 214, Fraccionamiento Campestre Jacarandas, C.P. 34106, Durango, Durango</t>
  </si>
  <si>
    <t>Calle Mariano Arista Nº. 965,Colonia Tequisquiapan, C.P. 78250, San Luis Potosí, San Luis Potosí</t>
  </si>
  <si>
    <t>Oficinas Administrativas para la Coordinación Delegacional de Informática</t>
  </si>
  <si>
    <t>Calle Arista Nº. 185,Colonia La Piragua, CP. 68300, Tuxtepec, Oaxaca</t>
  </si>
  <si>
    <t>Avenida Hidalgo Nº. 359, Colonia Centro, C.P. 99000, Fresnillo, Zacatecas</t>
  </si>
  <si>
    <t>Oficinas Administrativas EMS</t>
  </si>
  <si>
    <t>Calle Norte 10 No. 860 entre Oriente 19 y 17, Colonia Centro, C.P. 94300, Orizaba, Veracruz Sur</t>
  </si>
  <si>
    <t>2a. Calle Sur Poniente esquina Calle Privada No. 188, Barrio de las Flores, C.P. 30019, Comitán de Domínguez, Chiapas.</t>
  </si>
  <si>
    <t>Avenida Central Norte No. 125, Colonia Centro, C.P. 30700, Tapachula, Chiapas.</t>
  </si>
  <si>
    <t>Avenida Central Poniente No. 150, Colonia Juan Sabines Gutíerrez, C.P. 29770, Bochil, Chiapas.</t>
  </si>
  <si>
    <t>Calle Vicente Guerrero No. 6, Colonia Centro, C.P. 29520, Pichucalco, Chiapas.</t>
  </si>
  <si>
    <t>2a. Calle Sur Poniente esquina Calle Privada No. 190, Fraccionamiento Las Orquídeas, C.P. 30068, Comitán de Domínguez, Chiapas.</t>
  </si>
  <si>
    <t>Calle Halcón N°. 7, Colonia Tecolote, C.P. 63135, Tepic, Nayarit</t>
  </si>
  <si>
    <t xml:space="preserve">Calle Morelos No. 207, Colonia Centro, C.P. 70805, Miahuatlán de Porfirio Díaz, Oaxaca </t>
  </si>
  <si>
    <t>Oficinas Administrativas del Equipo Multidisciplinario Región III</t>
  </si>
  <si>
    <t xml:space="preserve">Calle Daniel Soto No. 115, Colonia Lázaro Cardenas, C.P. 68320, San Juan Bautista Tuxtepec, Oaxaca </t>
  </si>
  <si>
    <t>Avenida Constitución No. 7, Colonia Progreso, C.P. 92700, Chicontepec, Veracruz, Veracruz Norte.</t>
  </si>
  <si>
    <t>Coordinación Médica Región I</t>
  </si>
  <si>
    <t>Calle Balderas esquina Úrsulo Galván No. 45, Planta Baja, Colonia Centro, C.P. 91000, Xalpa, Veracruz, Veracruz Norte.</t>
  </si>
  <si>
    <t>Oficinas Administrativas de la Coordinación Delegacional</t>
  </si>
  <si>
    <t>Calle Julio Díaz Torre N° 105, Lote 3, Manzana 28 Interior D y E, Fraccionamiento Ciudad Industrial, C.P. 20290, Aguascalientes, Aguascalientes.</t>
  </si>
  <si>
    <t>Coordinación de Abastecimiento y Equipamiento, Almacén Delegacional y Archivo de Concentración</t>
  </si>
  <si>
    <t>Unidad del Programa IMSS- Bienestar</t>
  </si>
  <si>
    <t>Cerrada De Frambuesa N.° 2, Piso 2, Fraccionamiento La Huerta, Colonia Centro, C.P. 42300, Pachuca, Hidalgo</t>
  </si>
  <si>
    <t>Avenida Hidalgo No. 608, Colonia San Sebastian, C.P. , Toluca, Estado de México Poniente</t>
  </si>
  <si>
    <t>Francisco Zarco No. 117 Oriente, Colonia Miguel Alemán.</t>
  </si>
  <si>
    <t>Carretera a Acayuca No. 277, Colonia Pequeña Propiedad, C.P. 42191, Zapotlán de Juárez, Hidalgo.</t>
  </si>
  <si>
    <t>Oficinas Administrativas Subdelegacionales Juárez II</t>
  </si>
  <si>
    <t>Havre No. 7 Colonia Juárez, C.P. 06600, Alcaldía Cuauhtémoc, Ciudad de México, Nivel Central.</t>
  </si>
  <si>
    <t>INMUEBLES ARRENDADOS 2027</t>
  </si>
  <si>
    <t>PADRÓN DE ARRENDAMIENTO INMOBILIARIO 2027</t>
  </si>
  <si>
    <t>OOAD</t>
  </si>
  <si>
    <t>Renta Mensual S/IVA</t>
  </si>
  <si>
    <t>Monto anual con IVA *</t>
  </si>
  <si>
    <t>* Las Casas del TOOAD, no pagan IVA.</t>
  </si>
  <si>
    <t>TOTAL</t>
  </si>
  <si>
    <t>Sustitución</t>
  </si>
  <si>
    <t>Cancelación</t>
  </si>
  <si>
    <t>Por Definir</t>
  </si>
  <si>
    <t xml:space="preserve">Bodega de bienes embargados </t>
  </si>
  <si>
    <t>Calle Martínez de Navarrete Ote, No. 7, Fraccionamiento la Luneta, C.P. 59680, Zamora</t>
  </si>
  <si>
    <t xml:space="preserve">Av. Francisco I Madero Pte. No. 541, col. Centro C.P. 58000, Morelia, Michoacán </t>
  </si>
  <si>
    <t>Centro de Seguridad Social Morelia</t>
  </si>
  <si>
    <t>Casa-Habitación TOOAD</t>
  </si>
  <si>
    <t>Reynosa en busqueda</t>
  </si>
  <si>
    <t xml:space="preserve">Depto de prestaciones Economicas y subsidios </t>
  </si>
  <si>
    <t xml:space="preserve">Nueva Ciudad Guerrero </t>
  </si>
  <si>
    <t xml:space="preserve">Unidad de Medicina Familiar </t>
  </si>
  <si>
    <t>Fresnillo, Zacatecas.</t>
  </si>
  <si>
    <t>Calle Independencia No. 10 Zona Centro, Concepción del Oro, C.P. 98200</t>
  </si>
  <si>
    <t xml:space="preserve">Tienda IMSS-SNTSS </t>
  </si>
  <si>
    <t>Renovación con incremento</t>
  </si>
  <si>
    <t>Renovación sin incremento</t>
  </si>
  <si>
    <t>Tres Marías, Morelia Michoacán</t>
  </si>
  <si>
    <t>Centro de Seguridad Social No. 3</t>
  </si>
  <si>
    <t>Por definir</t>
  </si>
  <si>
    <t>Oficinas alternas a la Jefatura de Servicios de Desarrollo Personal</t>
  </si>
  <si>
    <t>Carretera a Acayuca No. 287, Colonia Pequeña Propiedad, C.P. 42191, Zapotlán de Juárez, Hidalgo.</t>
  </si>
  <si>
    <t xml:space="preserve">Archivo de Concentración y Bodega de Bienes Adjudicados y Embargados </t>
  </si>
  <si>
    <t>UMF 38</t>
  </si>
  <si>
    <t>UMF 41</t>
  </si>
  <si>
    <t>Coordinación de Abastecimiento y Equipamiento (CAE)</t>
  </si>
  <si>
    <t>Bodega de Resguardo</t>
  </si>
  <si>
    <t>CECEM Centro de Extensión de Conocimientos en Esquema Modificado</t>
  </si>
  <si>
    <t>Archivo de Pensiones</t>
  </si>
  <si>
    <t>Oficinas Administrativas (Departamento de Construcción y Planeación Inmobiliaria)</t>
  </si>
  <si>
    <t>Importe 2027</t>
  </si>
  <si>
    <t>Monto por OOAD</t>
  </si>
  <si>
    <t>Importe</t>
  </si>
  <si>
    <t>Figura</t>
  </si>
  <si>
    <t>Total</t>
  </si>
  <si>
    <t>No. 
Inmuebles</t>
  </si>
  <si>
    <t>No</t>
  </si>
  <si>
    <t>Renovación con Incremento</t>
  </si>
  <si>
    <t>Renovación Sin Incremento</t>
  </si>
  <si>
    <t>Subtotal</t>
  </si>
  <si>
    <t>Nuevos Arrendamientos</t>
  </si>
  <si>
    <t>AGUASCALIENTES</t>
  </si>
  <si>
    <t>BAJA CALIFORNIA</t>
  </si>
  <si>
    <t>BAJA CALIFORNIA SUR</t>
  </si>
  <si>
    <t>CAMPECHE</t>
  </si>
  <si>
    <t>COAHUILA</t>
  </si>
  <si>
    <t>COLIMA</t>
  </si>
  <si>
    <t>CHIAPAS</t>
  </si>
  <si>
    <t>CHIHUAHUA</t>
  </si>
  <si>
    <t>NIVEL CENTRAL</t>
  </si>
  <si>
    <t>DURANGO</t>
  </si>
  <si>
    <t>GUANAJUATO</t>
  </si>
  <si>
    <t>GUERRERO</t>
  </si>
  <si>
    <t>HIDALGO</t>
  </si>
  <si>
    <t>JALISCO</t>
  </si>
  <si>
    <t>EDO. MEX. OTE.</t>
  </si>
  <si>
    <t>EDO. MEX. PTE.</t>
  </si>
  <si>
    <t>MICHOACAN</t>
  </si>
  <si>
    <t>MORELOS</t>
  </si>
  <si>
    <t>NAYARIT</t>
  </si>
  <si>
    <t>NUEVO LEON</t>
  </si>
  <si>
    <t>OAXACA</t>
  </si>
  <si>
    <t>PUEBLA</t>
  </si>
  <si>
    <t>QUERETARO</t>
  </si>
  <si>
    <t>QUINTANA ROO</t>
  </si>
  <si>
    <t>SAN LUIS POTOSI</t>
  </si>
  <si>
    <t>SINALOA</t>
  </si>
  <si>
    <t xml:space="preserve">SONORA    </t>
  </si>
  <si>
    <t>TABASCO</t>
  </si>
  <si>
    <t>TAMAULIPAS</t>
  </si>
  <si>
    <t>TLAXCALA</t>
  </si>
  <si>
    <t>VERACRUZ NORTE</t>
  </si>
  <si>
    <t>VERACRUZ SUR</t>
  </si>
  <si>
    <t>YUCATAN</t>
  </si>
  <si>
    <t>ZACATECAS</t>
  </si>
  <si>
    <t xml:space="preserve">35-36 </t>
  </si>
  <si>
    <t>NORTE, D. F.</t>
  </si>
  <si>
    <t>37-38</t>
  </si>
  <si>
    <t>SUR, D. F.</t>
  </si>
  <si>
    <t>Programa de Arrendamiento 2027</t>
  </si>
  <si>
    <t>Nuevos</t>
  </si>
  <si>
    <t>Figura 
Anteproyecto 2027</t>
  </si>
  <si>
    <t>Figuras</t>
  </si>
  <si>
    <t>Calle Monte del Apalaches, Manzana 19, Lote 9, Fraccionamiento Rincón del Bosque, Tapachula Chiapas.</t>
  </si>
  <si>
    <t>Casa Habitación para Titular de OOAD</t>
  </si>
  <si>
    <t>Oficina Auxiliar Administrativa de la JSA</t>
  </si>
  <si>
    <t>Dirección</t>
  </si>
  <si>
    <t>Calle Dante N° 14 Colonia Anzures C.P. 11590 Alcaldía Miguel Hidalgo,  Ciudad de México, Nivel Central.</t>
  </si>
  <si>
    <t>Calle Nardo s/n Colonia Cementos. C.P 64520, Municipio Monterrey, Nuevo Leon.</t>
  </si>
  <si>
    <t>Sub-Almacen</t>
  </si>
  <si>
    <t>Av. Henry Dunat No.4508,Zona Pronaf C.P. 32315, Ciudad Juarez, Chihuahua</t>
  </si>
  <si>
    <t>Bodega de Apoyo al Almacen Delegacional</t>
  </si>
  <si>
    <t>Chihuahua Cd. Juárez</t>
  </si>
  <si>
    <t>Yucatán</t>
  </si>
  <si>
    <t>por definir</t>
  </si>
  <si>
    <t>Avenida Benito Juárez No. 441, esquina Marciano González, colonia David G. Gutiérrez, C.P. 77013 Municipio de Othón P. Blanco, Chetumal, Quintana Roo</t>
  </si>
  <si>
    <t>Calle Juan Aldama No. 201 Esq. Calle Hidalgo, En La Ciudad De Calera, Zacatecas</t>
  </si>
  <si>
    <t>Cierre 2026</t>
  </si>
  <si>
    <t>Variación</t>
  </si>
  <si>
    <t>Etiquetas de fila</t>
  </si>
  <si>
    <t>Total general</t>
  </si>
  <si>
    <t>Suma de Importe 2027</t>
  </si>
  <si>
    <t>Cuenta de Organo de Operación Administrativa Desconcentrada</t>
  </si>
  <si>
    <t>Suma de Monto anual con IVA</t>
  </si>
  <si>
    <t>Suma de Total2</t>
  </si>
  <si>
    <t>Cuenta de Nuevos</t>
  </si>
  <si>
    <t>NUEVO</t>
  </si>
  <si>
    <t>Nuevo</t>
  </si>
  <si>
    <t>nuevo</t>
  </si>
  <si>
    <t>RENOV SIN INCREMENTO</t>
  </si>
  <si>
    <t>sustituciones</t>
  </si>
  <si>
    <t>ok</t>
  </si>
  <si>
    <t>Suma de sustituciones</t>
  </si>
  <si>
    <t>Suma de nuevos</t>
  </si>
  <si>
    <t>(en blanco)</t>
  </si>
  <si>
    <t>Suma de sustituciones con cambio</t>
  </si>
  <si>
    <t>Renovaciones sin incremento</t>
  </si>
  <si>
    <t>Sustituciones</t>
  </si>
  <si>
    <t>Cancelaciones</t>
  </si>
  <si>
    <t>Suma deRenovaciones con incremento</t>
  </si>
  <si>
    <t>Suma deRenovaciones sin incremento</t>
  </si>
  <si>
    <t>Suma de Cancelaciones</t>
  </si>
  <si>
    <t>Monto</t>
  </si>
  <si>
    <t>No. Arrend.</t>
  </si>
  <si>
    <t>Presupuesto Ajustado 2027</t>
  </si>
  <si>
    <t>Sustituciones no incluidas en el ajuste*</t>
  </si>
  <si>
    <t>* Nota: Sustituciones consideradas en Anteproyecto  de presupuesto 2027 no incluidas por la reducción presupuestal</t>
  </si>
  <si>
    <t>Proyecciones no consideradas</t>
  </si>
  <si>
    <t>Nuevos Arrendamientos  no incluidos en el ajuste*</t>
  </si>
  <si>
    <t>Renovaciones con incremento no incluidas en el ajuste*</t>
  </si>
  <si>
    <t>Dirección de Administración</t>
  </si>
  <si>
    <t>Unidad de Administración</t>
  </si>
  <si>
    <t>Coordinación de Conservación y Servicios Generales</t>
  </si>
  <si>
    <t>Coordinación Técnica de Administración de Activos</t>
  </si>
  <si>
    <t>División de Arrendamiento y Comercialización</t>
  </si>
  <si>
    <t>Programa de Arrendaiento IMSS Arrendatario 2027</t>
  </si>
  <si>
    <t>Nuevos Arrendamientos No Considerados</t>
  </si>
  <si>
    <t>Sustituciones No Consideradas</t>
  </si>
  <si>
    <t>Renovaciones con Incrementos No Consideradas</t>
  </si>
  <si>
    <t>Nuevos Arrendamientos Considerados</t>
  </si>
  <si>
    <t>Sustituciones Consideradas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</si>
</sst>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Red]\-&quot;$&quot;#,##0.00"/>
    <numFmt numFmtId="44" formatCode="_-&quot;$&quot;* #,##0.00_-;\-&quot;$&quot;* #,##0.00_-;_-&quot;$&quot;* &quot;-&quot;??_-;_-@_-"/>
    <numFmt numFmtId="43" formatCode="_-* #,##0.00_-;\-* #,##0.00_-;_-* &quot;-&quot;??_-;_-@_-"/>
    <numFmt numFmtId="164" formatCode="&quot;$&quot;#,##0.00"/>
    <numFmt numFmtId="165" formatCode="00"/>
    <numFmt numFmtId="166" formatCode="_-* #,##0.00\ _p_t_a_-;\-* #,##0.00\ _p_t_a_-;_-* &quot;-&quot;??\ _p_t_a_-;_-@_-"/>
    <numFmt numFmtId="167" formatCode="_-[$€-2]* #,##0.00_-;\-[$€-2]* #,##0.00_-;_-[$€-2]* &quot;-&quot;??_-"/>
    <numFmt numFmtId="168" formatCode="_-* #,##0_-;\-* #,##0_-;_-* &quot;-&quot;??_-;_-@_-"/>
    <numFmt numFmtId="169" formatCode="&quot;$&quot;#,##0"/>
    <numFmt numFmtId="170" formatCode="#,##0_ ;[Red]\-#,##0\ "/>
  </numFmts>
  <fonts count="51" x14ac:knownFonts="1">
    <font>
      <sz val="11"/>
      <color theme="1"/>
      <name val="Calibri"/>
      <family val="2"/>
      <scheme val="minor"/>
    </font>
    <font>
      <sz val="11"/>
      <color theme="1"/>
      <name val="Calibri"/>
      <family val="2"/>
      <scheme val="minor"/>
    </font>
    <font>
      <sz val="10"/>
      <name val="Arial"/>
      <family val="2"/>
    </font>
    <font>
      <sz val="10"/>
      <name val="Times New Roman"/>
      <family val="1"/>
    </font>
    <font>
      <b/>
      <sz val="10"/>
      <name val="Cambria"/>
      <family val="1"/>
      <scheme val="major"/>
    </font>
    <font>
      <sz val="15"/>
      <name val="Arial"/>
      <family val="2"/>
    </font>
    <font>
      <sz val="12"/>
      <name val="Arial"/>
      <family val="2"/>
    </font>
    <font>
      <sz val="10"/>
      <name val="Cambria"/>
      <family val="1"/>
      <scheme val="major"/>
    </font>
    <font>
      <b/>
      <sz val="12"/>
      <name val="Arial"/>
      <family val="2"/>
    </font>
    <font>
      <b/>
      <sz val="14"/>
      <name val="Arial"/>
      <family val="2"/>
    </font>
    <font>
      <b/>
      <sz val="10"/>
      <name val="Calibri"/>
      <family val="2"/>
      <scheme val="minor"/>
    </font>
    <font>
      <b/>
      <sz val="15"/>
      <name val="Arial"/>
      <family val="2"/>
    </font>
    <font>
      <sz val="10"/>
      <name val="Calibri"/>
      <family val="2"/>
      <scheme val="minor"/>
    </font>
    <font>
      <b/>
      <sz val="16"/>
      <name val="Arial"/>
      <family val="2"/>
    </font>
    <font>
      <b/>
      <sz val="10"/>
      <name val="Arial"/>
      <family val="2"/>
    </font>
    <font>
      <sz val="16"/>
      <name val="Arial"/>
      <family val="2"/>
    </font>
    <font>
      <sz val="9"/>
      <name val="Calibri"/>
      <family val="2"/>
      <scheme val="minor"/>
    </font>
    <font>
      <b/>
      <sz val="20"/>
      <name val="Calibri"/>
      <family val="2"/>
      <scheme val="minor"/>
    </font>
    <font>
      <sz val="10"/>
      <name val="Trebuchet MS"/>
      <family val="2"/>
    </font>
    <font>
      <sz val="9"/>
      <name val="Arial"/>
      <family val="2"/>
    </font>
    <font>
      <sz val="16"/>
      <name val="Calibri"/>
      <family val="2"/>
      <scheme val="minor"/>
    </font>
    <font>
      <sz val="11"/>
      <color indexed="8"/>
      <name val="Calibri"/>
      <family val="2"/>
    </font>
    <font>
      <sz val="11"/>
      <color rgb="FF9C5700"/>
      <name val="Calibri"/>
      <family val="2"/>
      <scheme val="minor"/>
    </font>
    <font>
      <sz val="18"/>
      <color theme="3"/>
      <name val="Cambria"/>
      <family val="2"/>
      <scheme val="major"/>
    </font>
    <font>
      <sz val="10"/>
      <color theme="1"/>
      <name val="Arial Narrow"/>
      <family val="2"/>
    </font>
    <font>
      <b/>
      <sz val="19"/>
      <color theme="1"/>
      <name val="Calibri"/>
      <family val="2"/>
      <scheme val="minor"/>
    </font>
    <font>
      <sz val="7"/>
      <color rgb="FF000000"/>
      <name val="Montserrat"/>
    </font>
    <font>
      <sz val="10"/>
      <color rgb="FF000000"/>
      <name val="Arial"/>
      <family val="2"/>
    </font>
    <font>
      <b/>
      <sz val="10"/>
      <color rgb="FFFFFFFF"/>
      <name val="Arial"/>
      <family val="2"/>
    </font>
    <font>
      <b/>
      <sz val="10"/>
      <color rgb="FF000000"/>
      <name val="Arial"/>
      <family val="2"/>
    </font>
    <font>
      <sz val="10"/>
      <color theme="1"/>
      <name val="Arial"/>
      <family val="2"/>
    </font>
    <font>
      <sz val="10"/>
      <name val="Arial"/>
      <family val="2"/>
      <charset val="1"/>
    </font>
    <font>
      <b/>
      <sz val="13"/>
      <color rgb="FFFFFFFF"/>
      <name val="Montserrat SemiBold"/>
    </font>
    <font>
      <sz val="13"/>
      <color rgb="FF000000"/>
      <name val="Montserrat SemiBold"/>
    </font>
    <font>
      <sz val="14"/>
      <name val="Arial"/>
      <family val="2"/>
    </font>
    <font>
      <sz val="14"/>
      <color theme="1"/>
      <name val="Calibri"/>
      <family val="2"/>
      <scheme val="minor"/>
    </font>
    <font>
      <sz val="12"/>
      <color theme="1"/>
      <name val="Arial"/>
      <family val="2"/>
    </font>
    <font>
      <sz val="12"/>
      <color indexed="8"/>
      <name val="Arial"/>
      <family val="2"/>
    </font>
    <font>
      <sz val="12"/>
      <color rgb="FF000000"/>
      <name val="Arial"/>
      <family val="2"/>
    </font>
    <font>
      <sz val="11"/>
      <color theme="0"/>
      <name val="Calibri"/>
      <family val="2"/>
      <scheme val="minor"/>
    </font>
    <font>
      <sz val="18"/>
      <name val="Cambria"/>
      <family val="1"/>
      <scheme val="major"/>
    </font>
    <font>
      <b/>
      <sz val="12"/>
      <color rgb="FFFFFFFF"/>
      <name val="Arial"/>
      <family val="2"/>
    </font>
    <font>
      <sz val="14"/>
      <name val="Calibri"/>
      <family val="2"/>
      <scheme val="minor"/>
    </font>
    <font>
      <b/>
      <sz val="11"/>
      <color theme="1"/>
      <name val="Calibri"/>
      <family val="2"/>
      <scheme val="minor"/>
    </font>
    <font>
      <sz val="11"/>
      <color theme="1"/>
      <name val="Arial"/>
      <family val="2"/>
    </font>
    <font>
      <b/>
      <sz val="11"/>
      <name val="Arial"/>
      <family val="2"/>
    </font>
    <font>
      <b/>
      <sz val="11"/>
      <color theme="1"/>
      <name val="Arial"/>
      <family val="2"/>
    </font>
    <font>
      <sz val="9"/>
      <color theme="1"/>
      <name val="Arial"/>
      <family val="2"/>
    </font>
    <font>
      <b/>
      <sz val="12"/>
      <color theme="1"/>
      <name val="Arial"/>
      <family val="2"/>
    </font>
    <font>
      <sz val="10"/>
      <color indexed="8"/>
      <name val="Arial"/>
      <family val="2"/>
    </font>
    <font>
      <sz val="9"/>
      <color indexed="8"/>
      <name val="Arial"/>
      <family val="2"/>
    </font>
  </fonts>
  <fills count="16">
    <fill>
      <patternFill patternType="none"/>
    </fill>
    <fill>
      <patternFill patternType="gray125"/>
    </fill>
    <fill>
      <patternFill patternType="solid">
        <fgColor theme="0"/>
        <bgColor indexed="64"/>
      </patternFill>
    </fill>
    <fill>
      <patternFill patternType="solid">
        <fgColor rgb="FFFFFFCC"/>
      </patternFill>
    </fill>
    <fill>
      <patternFill patternType="solid">
        <fgColor rgb="FF92D05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245C4F"/>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9"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rgb="FFDEC9A2"/>
      </left>
      <right style="medium">
        <color rgb="FFDEC9A2"/>
      </right>
      <top style="medium">
        <color rgb="FFDEC9A2"/>
      </top>
      <bottom/>
      <diagonal/>
    </border>
    <border>
      <left style="medium">
        <color rgb="FFDEC9A2"/>
      </left>
      <right style="medium">
        <color rgb="FFDEC9A2"/>
      </right>
      <top/>
      <bottom style="medium">
        <color rgb="FFDEC9A2"/>
      </bottom>
      <diagonal/>
    </border>
    <border>
      <left style="medium">
        <color rgb="FFDEC9A2"/>
      </left>
      <right style="medium">
        <color rgb="FFDEC9A2"/>
      </right>
      <top style="medium">
        <color rgb="FFDEC9A2"/>
      </top>
      <bottom style="medium">
        <color rgb="FFDEC9A2"/>
      </bottom>
      <diagonal/>
    </border>
    <border>
      <left style="medium">
        <color rgb="FFDEC9A2"/>
      </left>
      <right/>
      <top style="medium">
        <color rgb="FFDEC9A2"/>
      </top>
      <bottom style="medium">
        <color rgb="FFDEC9A2"/>
      </bottom>
      <diagonal/>
    </border>
    <border>
      <left/>
      <right style="medium">
        <color rgb="FFDEC9A2"/>
      </right>
      <top style="medium">
        <color rgb="FFDEC9A2"/>
      </top>
      <bottom style="medium">
        <color rgb="FFDEC9A2"/>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medium">
        <color rgb="FFDEC9A2"/>
      </left>
      <right/>
      <top style="medium">
        <color rgb="FFDEC9A2"/>
      </top>
      <bottom/>
      <diagonal/>
    </border>
    <border>
      <left style="thin">
        <color indexed="64"/>
      </left>
      <right/>
      <top/>
      <bottom style="thin">
        <color indexed="64"/>
      </bottom>
      <diagonal/>
    </border>
    <border>
      <left/>
      <right/>
      <top/>
      <bottom style="thin">
        <color theme="4" tint="0.39997558519241921"/>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s>
  <cellStyleXfs count="38">
    <xf numFmtId="0" fontId="0" fillId="0" borderId="0"/>
    <xf numFmtId="0" fontId="3"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166" fontId="18" fillId="0" borderId="0" applyFont="0" applyFill="0" applyBorder="0" applyAlignment="0" applyProtection="0"/>
    <xf numFmtId="0" fontId="2" fillId="0" borderId="0"/>
    <xf numFmtId="0" fontId="2" fillId="0" borderId="0"/>
    <xf numFmtId="167" fontId="2" fillId="0" borderId="0" applyFont="0" applyFill="0" applyBorder="0" applyAlignment="0" applyProtection="0"/>
    <xf numFmtId="43" fontId="2" fillId="0" borderId="0" applyFont="0" applyFill="0" applyBorder="0" applyAlignment="0" applyProtection="0"/>
    <xf numFmtId="166"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0" fontId="18" fillId="0" borderId="0"/>
    <xf numFmtId="0" fontId="2" fillId="0" borderId="0"/>
    <xf numFmtId="0" fontId="1" fillId="0" borderId="0"/>
    <xf numFmtId="0" fontId="1" fillId="0" borderId="0"/>
    <xf numFmtId="0" fontId="1" fillId="3" borderId="3" applyNumberFormat="0" applyFont="0" applyAlignment="0" applyProtection="0"/>
    <xf numFmtId="9" fontId="2" fillId="0" borderId="0" applyFont="0" applyFill="0" applyBorder="0" applyAlignment="0" applyProtection="0"/>
    <xf numFmtId="9" fontId="21" fillId="0" borderId="0" applyFont="0" applyFill="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5" borderId="0" applyNumberFormat="0" applyBorder="0" applyAlignment="0" applyProtection="0"/>
    <xf numFmtId="0" fontId="1" fillId="0" borderId="0"/>
    <xf numFmtId="0" fontId="2" fillId="0" borderId="0"/>
    <xf numFmtId="0" fontId="23" fillId="0" borderId="0" applyNumberFormat="0" applyFill="0" applyBorder="0" applyAlignment="0" applyProtection="0"/>
    <xf numFmtId="0" fontId="24" fillId="0" borderId="0"/>
    <xf numFmtId="43" fontId="1" fillId="0" borderId="0" applyFont="0" applyFill="0" applyBorder="0" applyAlignment="0" applyProtection="0"/>
    <xf numFmtId="0" fontId="31" fillId="0" borderId="0"/>
    <xf numFmtId="44" fontId="1" fillId="0" borderId="0" applyFont="0" applyFill="0" applyBorder="0" applyAlignment="0" applyProtection="0"/>
  </cellStyleXfs>
  <cellXfs count="264">
    <xf numFmtId="0" fontId="0" fillId="0" borderId="0" xfId="0"/>
    <xf numFmtId="0" fontId="4" fillId="2" borderId="0" xfId="2" applyFont="1" applyFill="1" applyAlignment="1">
      <alignment horizontal="center" vertical="center"/>
    </xf>
    <xf numFmtId="0" fontId="5" fillId="0" borderId="0" xfId="2" applyFont="1" applyAlignment="1">
      <alignment vertical="center" wrapText="1"/>
    </xf>
    <xf numFmtId="0" fontId="6" fillId="0" borderId="0" xfId="2" applyFont="1" applyAlignment="1">
      <alignment vertical="center" wrapText="1"/>
    </xf>
    <xf numFmtId="0" fontId="7" fillId="2" borderId="0" xfId="2" applyFont="1" applyFill="1"/>
    <xf numFmtId="0" fontId="9" fillId="0" borderId="0" xfId="2" applyFont="1"/>
    <xf numFmtId="0" fontId="9" fillId="0" borderId="0" xfId="2" applyFont="1" applyAlignment="1">
      <alignment vertical="center"/>
    </xf>
    <xf numFmtId="0" fontId="8" fillId="2" borderId="0" xfId="2" applyFont="1" applyFill="1" applyAlignment="1">
      <alignment horizontal="center" vertical="center"/>
    </xf>
    <xf numFmtId="0" fontId="10" fillId="0" borderId="0" xfId="2" applyFont="1" applyAlignment="1">
      <alignment horizontal="center" vertical="center"/>
    </xf>
    <xf numFmtId="0" fontId="11" fillId="0" borderId="0" xfId="2" applyFont="1" applyAlignment="1">
      <alignment vertical="center"/>
    </xf>
    <xf numFmtId="0" fontId="12" fillId="0" borderId="0" xfId="2" applyFont="1"/>
    <xf numFmtId="0" fontId="8" fillId="0" borderId="0" xfId="2" applyFont="1" applyAlignment="1">
      <alignment vertical="center"/>
    </xf>
    <xf numFmtId="0" fontId="8" fillId="0" borderId="0" xfId="2" applyFont="1" applyAlignment="1">
      <alignment horizontal="center" vertical="center"/>
    </xf>
    <xf numFmtId="0" fontId="11" fillId="4" borderId="1" xfId="2" applyFont="1" applyFill="1" applyBorder="1" applyAlignment="1">
      <alignment horizontal="center" vertical="center" wrapText="1"/>
    </xf>
    <xf numFmtId="0" fontId="14" fillId="0" borderId="0" xfId="2" applyFont="1" applyAlignment="1">
      <alignment horizontal="center" vertical="center"/>
    </xf>
    <xf numFmtId="0" fontId="2" fillId="0" borderId="0" xfId="2"/>
    <xf numFmtId="0" fontId="14" fillId="2" borderId="0" xfId="2" applyFont="1" applyFill="1" applyAlignment="1">
      <alignment horizontal="center" vertical="center"/>
    </xf>
    <xf numFmtId="0" fontId="5" fillId="2" borderId="1" xfId="2" applyFont="1" applyFill="1" applyBorder="1" applyAlignment="1">
      <alignment horizontal="center" vertical="center"/>
    </xf>
    <xf numFmtId="0" fontId="2" fillId="2" borderId="0" xfId="2" applyFill="1"/>
    <xf numFmtId="0" fontId="10" fillId="2" borderId="0" xfId="2" applyFont="1" applyFill="1" applyAlignment="1">
      <alignment horizontal="center" vertical="center"/>
    </xf>
    <xf numFmtId="0" fontId="16" fillId="2" borderId="0" xfId="2" applyFont="1" applyFill="1" applyAlignment="1">
      <alignment horizontal="left"/>
    </xf>
    <xf numFmtId="0" fontId="17" fillId="2" borderId="0" xfId="2" applyFont="1" applyFill="1" applyAlignment="1">
      <alignment horizontal="center" vertical="center"/>
    </xf>
    <xf numFmtId="0" fontId="16" fillId="0" borderId="0" xfId="2" applyFont="1" applyAlignment="1">
      <alignment horizontal="left"/>
    </xf>
    <xf numFmtId="0" fontId="17" fillId="0" borderId="0" xfId="2" applyFont="1" applyAlignment="1">
      <alignment horizontal="center" vertical="center"/>
    </xf>
    <xf numFmtId="0" fontId="2" fillId="2" borderId="0" xfId="2" applyFill="1" applyAlignment="1">
      <alignment horizontal="center" vertical="center"/>
    </xf>
    <xf numFmtId="0" fontId="2" fillId="0" borderId="0" xfId="2" applyAlignment="1">
      <alignment horizontal="center" vertical="center"/>
    </xf>
    <xf numFmtId="164" fontId="15" fillId="2" borderId="1" xfId="3" applyNumberFormat="1" applyFont="1" applyFill="1" applyBorder="1" applyAlignment="1" applyProtection="1">
      <alignment horizontal="center" vertical="center" wrapText="1"/>
      <protection locked="0"/>
    </xf>
    <xf numFmtId="0" fontId="6" fillId="2" borderId="0" xfId="2" applyFont="1" applyFill="1"/>
    <xf numFmtId="0" fontId="2" fillId="0" borderId="1" xfId="2" applyBorder="1" applyAlignment="1">
      <alignment wrapText="1"/>
    </xf>
    <xf numFmtId="0" fontId="2" fillId="0" borderId="2" xfId="2" applyBorder="1" applyAlignment="1">
      <alignment horizontal="left" wrapText="1"/>
    </xf>
    <xf numFmtId="164" fontId="13" fillId="0" borderId="1" xfId="4" applyNumberFormat="1" applyFont="1" applyFill="1" applyBorder="1" applyAlignment="1">
      <alignment horizontal="center" vertical="center"/>
    </xf>
    <xf numFmtId="0" fontId="19" fillId="0" borderId="0" xfId="2" applyFont="1" applyAlignment="1">
      <alignment wrapText="1"/>
    </xf>
    <xf numFmtId="0" fontId="20" fillId="0" borderId="0" xfId="2" applyFont="1" applyAlignment="1">
      <alignment horizontal="right"/>
    </xf>
    <xf numFmtId="0" fontId="5" fillId="0" borderId="0" xfId="2" applyFont="1" applyAlignment="1">
      <alignment vertical="center"/>
    </xf>
    <xf numFmtId="8" fontId="26" fillId="0" borderId="0" xfId="0" applyNumberFormat="1" applyFont="1" applyAlignment="1">
      <alignment vertical="center" wrapText="1" readingOrder="1"/>
    </xf>
    <xf numFmtId="8" fontId="0" fillId="0" borderId="0" xfId="0" applyNumberFormat="1"/>
    <xf numFmtId="0" fontId="15" fillId="0" borderId="0" xfId="2" applyFont="1"/>
    <xf numFmtId="0" fontId="15" fillId="0" borderId="1" xfId="2" applyFont="1" applyBorder="1" applyAlignment="1">
      <alignment horizontal="center" vertical="center"/>
    </xf>
    <xf numFmtId="4" fontId="0" fillId="0" borderId="0" xfId="0" applyNumberFormat="1" applyAlignment="1">
      <alignment horizontal="center"/>
    </xf>
    <xf numFmtId="0" fontId="29" fillId="0" borderId="9" xfId="0" applyFont="1" applyBorder="1" applyAlignment="1">
      <alignment horizontal="center" vertical="center" wrapText="1" readingOrder="1"/>
    </xf>
    <xf numFmtId="0" fontId="2" fillId="0" borderId="0" xfId="0" applyFont="1"/>
    <xf numFmtId="0" fontId="30" fillId="0" borderId="0" xfId="0" applyFont="1"/>
    <xf numFmtId="8" fontId="29" fillId="0" borderId="9" xfId="0" applyNumberFormat="1" applyFont="1" applyBorder="1" applyAlignment="1">
      <alignment horizontal="center" vertical="center" wrapText="1" readingOrder="1"/>
    </xf>
    <xf numFmtId="0" fontId="2" fillId="0" borderId="0" xfId="0" applyFont="1" applyAlignment="1">
      <alignment vertical="center" wrapText="1"/>
    </xf>
    <xf numFmtId="0" fontId="14" fillId="0" borderId="0" xfId="0" applyFont="1"/>
    <xf numFmtId="4" fontId="30" fillId="0" borderId="0" xfId="0" applyNumberFormat="1" applyFont="1" applyAlignment="1">
      <alignment horizontal="center"/>
    </xf>
    <xf numFmtId="0" fontId="14" fillId="0" borderId="0" xfId="0" applyFont="1" applyAlignment="1">
      <alignment vertical="center"/>
    </xf>
    <xf numFmtId="0" fontId="14" fillId="0" borderId="0" xfId="2" applyFont="1" applyAlignment="1">
      <alignment vertical="center"/>
    </xf>
    <xf numFmtId="0" fontId="15" fillId="0" borderId="0" xfId="2" applyFont="1" applyAlignment="1">
      <alignment horizontal="center" vertical="center"/>
    </xf>
    <xf numFmtId="168" fontId="15" fillId="0" borderId="0" xfId="35" applyNumberFormat="1" applyFont="1" applyAlignment="1">
      <alignment horizontal="center" vertical="center"/>
    </xf>
    <xf numFmtId="168" fontId="13" fillId="0" borderId="1" xfId="35" applyNumberFormat="1" applyFont="1" applyFill="1" applyBorder="1" applyAlignment="1">
      <alignment horizontal="center" vertical="center"/>
    </xf>
    <xf numFmtId="169" fontId="13" fillId="0" borderId="1" xfId="4" applyNumberFormat="1" applyFont="1" applyFill="1" applyBorder="1" applyAlignment="1">
      <alignment horizontal="center" vertical="center"/>
    </xf>
    <xf numFmtId="169" fontId="2" fillId="0" borderId="0" xfId="2" applyNumberFormat="1"/>
    <xf numFmtId="0" fontId="32" fillId="12" borderId="12" xfId="36" applyFont="1" applyFill="1" applyBorder="1" applyAlignment="1">
      <alignment horizontal="center" vertical="center" wrapText="1" readingOrder="1"/>
    </xf>
    <xf numFmtId="0" fontId="31" fillId="0" borderId="0" xfId="36"/>
    <xf numFmtId="0" fontId="33" fillId="0" borderId="12" xfId="36" applyFont="1" applyBorder="1" applyAlignment="1">
      <alignment horizontal="center" vertical="center" wrapText="1" readingOrder="1"/>
    </xf>
    <xf numFmtId="0" fontId="33" fillId="0" borderId="12" xfId="36" applyFont="1" applyBorder="1" applyAlignment="1">
      <alignment horizontal="left" vertical="center" wrapText="1" readingOrder="1"/>
    </xf>
    <xf numFmtId="169" fontId="15" fillId="2" borderId="1" xfId="3" applyNumberFormat="1" applyFont="1" applyFill="1" applyBorder="1" applyAlignment="1" applyProtection="1">
      <alignment horizontal="center" vertical="center" wrapText="1"/>
      <protection locked="0"/>
    </xf>
    <xf numFmtId="0" fontId="11" fillId="4" borderId="0" xfId="2" applyFont="1" applyFill="1" applyAlignment="1">
      <alignment horizontal="center" vertical="center" wrapText="1"/>
    </xf>
    <xf numFmtId="164" fontId="2" fillId="0" borderId="0" xfId="2" applyNumberFormat="1"/>
    <xf numFmtId="168" fontId="33" fillId="0" borderId="12" xfId="35" applyNumberFormat="1" applyFont="1" applyBorder="1" applyAlignment="1">
      <alignment horizontal="center" vertical="center" wrapText="1" readingOrder="1"/>
    </xf>
    <xf numFmtId="168" fontId="32" fillId="12" borderId="12" xfId="35" applyNumberFormat="1" applyFont="1" applyFill="1" applyBorder="1" applyAlignment="1">
      <alignment horizontal="center" vertical="center" wrapText="1" readingOrder="1"/>
    </xf>
    <xf numFmtId="0" fontId="28" fillId="12" borderId="7" xfId="0" applyFont="1" applyFill="1" applyBorder="1" applyAlignment="1">
      <alignment horizontal="center" vertical="center" wrapText="1" readingOrder="1"/>
    </xf>
    <xf numFmtId="0" fontId="28" fillId="12" borderId="17" xfId="0" applyFont="1" applyFill="1" applyBorder="1" applyAlignment="1">
      <alignment horizontal="center" vertical="center" wrapText="1" readingOrder="1"/>
    </xf>
    <xf numFmtId="168" fontId="12" fillId="0" borderId="0" xfId="2" applyNumberFormat="1" applyFont="1"/>
    <xf numFmtId="0" fontId="6" fillId="2" borderId="5" xfId="2" applyFont="1" applyFill="1" applyBorder="1" applyAlignment="1">
      <alignment vertical="center" wrapText="1"/>
    </xf>
    <xf numFmtId="4" fontId="6" fillId="0" borderId="5" xfId="3" applyNumberFormat="1" applyFont="1" applyFill="1" applyBorder="1" applyAlignment="1" applyProtection="1">
      <alignment horizontal="left" vertical="center" wrapText="1"/>
      <protection locked="0"/>
    </xf>
    <xf numFmtId="0" fontId="6" fillId="2" borderId="1" xfId="2" applyFont="1" applyFill="1" applyBorder="1" applyAlignment="1">
      <alignment vertical="center" wrapText="1"/>
    </xf>
    <xf numFmtId="164" fontId="6" fillId="0" borderId="2" xfId="3" applyNumberFormat="1" applyFont="1" applyFill="1" applyBorder="1" applyAlignment="1" applyProtection="1">
      <alignment horizontal="center" vertical="center" wrapText="1"/>
      <protection locked="0"/>
    </xf>
    <xf numFmtId="0" fontId="36" fillId="2" borderId="1" xfId="2" applyFont="1" applyFill="1" applyBorder="1" applyAlignment="1">
      <alignment horizontal="left" vertical="center" wrapText="1"/>
    </xf>
    <xf numFmtId="9" fontId="6" fillId="0" borderId="2" xfId="5" applyFont="1" applyFill="1" applyBorder="1" applyAlignment="1" applyProtection="1">
      <alignment horizontal="center" vertical="center" wrapText="1"/>
      <protection locked="0"/>
    </xf>
    <xf numFmtId="164" fontId="6" fillId="0" borderId="2" xfId="3" applyNumberFormat="1" applyFont="1" applyFill="1" applyBorder="1" applyAlignment="1" applyProtection="1">
      <alignment horizontal="right" vertical="center" wrapText="1"/>
      <protection locked="0"/>
    </xf>
    <xf numFmtId="0" fontId="6" fillId="0" borderId="2" xfId="5" applyNumberFormat="1" applyFont="1" applyFill="1" applyBorder="1" applyAlignment="1" applyProtection="1">
      <alignment horizontal="center" vertical="center" wrapText="1"/>
      <protection locked="0"/>
    </xf>
    <xf numFmtId="164" fontId="6" fillId="0" borderId="2" xfId="5" applyNumberFormat="1" applyFont="1" applyFill="1" applyBorder="1" applyAlignment="1" applyProtection="1">
      <alignment horizontal="center" vertical="center" wrapText="1"/>
      <protection locked="0"/>
    </xf>
    <xf numFmtId="168" fontId="34" fillId="2" borderId="1" xfId="2" applyNumberFormat="1" applyFont="1" applyFill="1" applyBorder="1" applyAlignment="1">
      <alignment horizontal="center" vertical="center"/>
    </xf>
    <xf numFmtId="168" fontId="34" fillId="2" borderId="1" xfId="35" applyNumberFormat="1" applyFont="1" applyFill="1" applyBorder="1" applyAlignment="1">
      <alignment horizontal="center" vertical="center"/>
    </xf>
    <xf numFmtId="0" fontId="35" fillId="0" borderId="0" xfId="0" applyFont="1"/>
    <xf numFmtId="0" fontId="20" fillId="0" borderId="0" xfId="2" applyFont="1" applyAlignment="1">
      <alignment horizontal="center" vertical="center"/>
    </xf>
    <xf numFmtId="0" fontId="20" fillId="0" borderId="0" xfId="2" applyFont="1" applyAlignment="1">
      <alignment horizontal="center" vertical="center" wrapText="1"/>
    </xf>
    <xf numFmtId="0" fontId="32" fillId="12" borderId="0" xfId="36" applyFont="1" applyFill="1" applyAlignment="1">
      <alignment horizontal="center" vertical="center" wrapText="1" readingOrder="1"/>
    </xf>
    <xf numFmtId="0" fontId="32" fillId="12" borderId="15" xfId="36" applyFont="1" applyFill="1" applyBorder="1" applyAlignment="1">
      <alignment horizontal="center" vertical="center" wrapText="1" readingOrder="1"/>
    </xf>
    <xf numFmtId="168" fontId="40" fillId="2" borderId="0" xfId="2" applyNumberFormat="1" applyFont="1" applyFill="1"/>
    <xf numFmtId="164" fontId="7" fillId="2" borderId="0" xfId="2" applyNumberFormat="1" applyFont="1" applyFill="1"/>
    <xf numFmtId="168" fontId="31" fillId="0" borderId="0" xfId="36" applyNumberFormat="1"/>
    <xf numFmtId="0" fontId="6" fillId="2" borderId="5" xfId="2" applyFont="1" applyFill="1" applyBorder="1" applyAlignment="1">
      <alignment horizontal="center" vertical="center" wrapText="1"/>
    </xf>
    <xf numFmtId="43" fontId="36" fillId="2" borderId="1" xfId="35" applyFont="1" applyFill="1" applyBorder="1" applyAlignment="1">
      <alignment horizontal="left" vertical="center" wrapText="1"/>
    </xf>
    <xf numFmtId="0" fontId="41" fillId="12" borderId="17" xfId="0" applyFont="1" applyFill="1" applyBorder="1" applyAlignment="1">
      <alignment horizontal="center" vertical="center" wrapText="1" readingOrder="1"/>
    </xf>
    <xf numFmtId="43" fontId="41" fillId="12" borderId="17" xfId="35" applyFont="1" applyFill="1" applyBorder="1" applyAlignment="1">
      <alignment horizontal="center" vertical="center" wrapText="1" readingOrder="1"/>
    </xf>
    <xf numFmtId="0" fontId="29" fillId="0" borderId="8" xfId="0" applyFont="1" applyBorder="1" applyAlignment="1">
      <alignment horizontal="center" vertical="center" wrapText="1" readingOrder="1"/>
    </xf>
    <xf numFmtId="0" fontId="27" fillId="0" borderId="8" xfId="0" applyFont="1" applyBorder="1" applyAlignment="1">
      <alignment horizontal="center" vertical="center" wrapText="1" readingOrder="1"/>
    </xf>
    <xf numFmtId="4" fontId="27" fillId="0" borderId="8" xfId="0" applyNumberFormat="1" applyFont="1" applyBorder="1" applyAlignment="1">
      <alignment horizontal="center" vertical="center" wrapText="1"/>
    </xf>
    <xf numFmtId="8" fontId="27" fillId="0" borderId="8" xfId="0" applyNumberFormat="1" applyFont="1" applyBorder="1" applyAlignment="1">
      <alignment vertical="center" wrapText="1" readingOrder="1"/>
    </xf>
    <xf numFmtId="0" fontId="27" fillId="0" borderId="9" xfId="0" applyFont="1" applyBorder="1" applyAlignment="1">
      <alignment horizontal="center" vertical="center" wrapText="1" readingOrder="1"/>
    </xf>
    <xf numFmtId="4" fontId="27" fillId="0" borderId="9" xfId="0" applyNumberFormat="1" applyFont="1" applyBorder="1" applyAlignment="1">
      <alignment horizontal="center" vertical="center" wrapText="1"/>
    </xf>
    <xf numFmtId="8" fontId="27" fillId="0" borderId="9" xfId="0" applyNumberFormat="1" applyFont="1" applyBorder="1" applyAlignment="1">
      <alignment vertical="center" wrapText="1" readingOrder="1"/>
    </xf>
    <xf numFmtId="4" fontId="27" fillId="0" borderId="9" xfId="35" applyNumberFormat="1" applyFont="1" applyFill="1" applyBorder="1" applyAlignment="1">
      <alignment horizontal="center" vertical="center" wrapText="1"/>
    </xf>
    <xf numFmtId="0" fontId="27" fillId="0" borderId="9" xfId="0" applyFont="1" applyBorder="1" applyAlignment="1">
      <alignment horizontal="left" vertical="center" wrapText="1" readingOrder="1"/>
    </xf>
    <xf numFmtId="4" fontId="27" fillId="0" borderId="9" xfId="35" applyNumberFormat="1" applyFont="1" applyFill="1" applyBorder="1" applyAlignment="1">
      <alignment horizontal="center" vertical="center" wrapText="1" readingOrder="1"/>
    </xf>
    <xf numFmtId="0" fontId="27" fillId="0" borderId="8" xfId="0" applyFont="1" applyBorder="1" applyAlignment="1">
      <alignment horizontal="left" vertical="center" wrapText="1" readingOrder="1"/>
    </xf>
    <xf numFmtId="4" fontId="27" fillId="0" borderId="9" xfId="0" applyNumberFormat="1" applyFont="1" applyBorder="1" applyAlignment="1">
      <alignment horizontal="left" vertical="center" wrapText="1" readingOrder="1"/>
    </xf>
    <xf numFmtId="170" fontId="26" fillId="0" borderId="0" xfId="0" applyNumberFormat="1" applyFont="1" applyAlignment="1">
      <alignment horizontal="center" vertical="center" wrapText="1" readingOrder="1"/>
    </xf>
    <xf numFmtId="0" fontId="39" fillId="0" borderId="0" xfId="0" applyFont="1"/>
    <xf numFmtId="170" fontId="29" fillId="0" borderId="9" xfId="0" applyNumberFormat="1" applyFont="1" applyBorder="1" applyAlignment="1">
      <alignment horizontal="center" vertical="center" wrapText="1" readingOrder="1"/>
    </xf>
    <xf numFmtId="8" fontId="2" fillId="0" borderId="0" xfId="2" applyNumberFormat="1"/>
    <xf numFmtId="8" fontId="2" fillId="2" borderId="0" xfId="2" applyNumberFormat="1" applyFill="1" applyAlignment="1">
      <alignment horizontal="center" vertical="center"/>
    </xf>
    <xf numFmtId="8" fontId="2" fillId="0" borderId="0" xfId="2" applyNumberFormat="1" applyAlignment="1">
      <alignment horizontal="center" vertical="center"/>
    </xf>
    <xf numFmtId="8" fontId="2" fillId="2" borderId="0" xfId="2" applyNumberFormat="1" applyFill="1"/>
    <xf numFmtId="164" fontId="9" fillId="0" borderId="1" xfId="4" applyNumberFormat="1" applyFont="1" applyFill="1" applyBorder="1" applyAlignment="1">
      <alignment horizontal="center" vertical="center"/>
    </xf>
    <xf numFmtId="0" fontId="25" fillId="0" borderId="0" xfId="0" applyFont="1" applyAlignment="1">
      <alignment horizontal="center" vertical="center"/>
    </xf>
    <xf numFmtId="4" fontId="6" fillId="0" borderId="1" xfId="2" applyNumberFormat="1" applyFont="1" applyBorder="1" applyAlignment="1">
      <alignment horizontal="center" vertical="center" wrapText="1"/>
    </xf>
    <xf numFmtId="0" fontId="36" fillId="0" borderId="2" xfId="2" applyFont="1" applyBorder="1" applyAlignment="1">
      <alignment horizontal="center" vertical="center"/>
    </xf>
    <xf numFmtId="0" fontId="6" fillId="0" borderId="5" xfId="2" applyFont="1" applyBorder="1" applyAlignment="1">
      <alignment vertical="center" wrapText="1"/>
    </xf>
    <xf numFmtId="0" fontId="6" fillId="0" borderId="1" xfId="2" applyFont="1" applyBorder="1" applyAlignment="1">
      <alignment horizontal="left" vertical="center" wrapText="1"/>
    </xf>
    <xf numFmtId="0" fontId="6" fillId="0" borderId="1" xfId="2" applyFont="1" applyBorder="1" applyAlignment="1">
      <alignment horizontal="center" vertical="center" wrapText="1"/>
    </xf>
    <xf numFmtId="0" fontId="36" fillId="0" borderId="1" xfId="2" applyFont="1" applyBorder="1" applyAlignment="1">
      <alignment horizontal="left" vertical="center" wrapText="1"/>
    </xf>
    <xf numFmtId="0" fontId="36" fillId="0" borderId="5" xfId="2" applyFont="1" applyBorder="1" applyAlignment="1">
      <alignment horizontal="left" vertical="center" wrapText="1"/>
    </xf>
    <xf numFmtId="1" fontId="6" fillId="0" borderId="2" xfId="1" applyNumberFormat="1" applyFont="1" applyBorder="1" applyAlignment="1" applyProtection="1">
      <alignment horizontal="left" vertical="center" wrapText="1"/>
      <protection locked="0"/>
    </xf>
    <xf numFmtId="0" fontId="6" fillId="0" borderId="1" xfId="2" applyFont="1" applyBorder="1" applyAlignment="1">
      <alignment vertical="center" wrapText="1"/>
    </xf>
    <xf numFmtId="4" fontId="6" fillId="0" borderId="2" xfId="2" applyNumberFormat="1" applyFont="1" applyBorder="1" applyAlignment="1" applyProtection="1">
      <alignment horizontal="center" vertical="center" wrapText="1"/>
      <protection locked="0"/>
    </xf>
    <xf numFmtId="0" fontId="3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36" fillId="0" borderId="5" xfId="2" applyFont="1" applyBorder="1" applyAlignment="1">
      <alignment vertical="center" wrapText="1"/>
    </xf>
    <xf numFmtId="0" fontId="6" fillId="0" borderId="4" xfId="2" applyFont="1" applyBorder="1" applyAlignment="1">
      <alignment horizontal="left" vertical="center" wrapText="1"/>
    </xf>
    <xf numFmtId="0" fontId="6" fillId="0" borderId="5" xfId="2" applyFont="1" applyBorder="1" applyAlignment="1">
      <alignment horizontal="left" vertical="center" wrapText="1"/>
    </xf>
    <xf numFmtId="165" fontId="6" fillId="0" borderId="1" xfId="1" applyNumberFormat="1" applyFont="1" applyBorder="1" applyAlignment="1" applyProtection="1">
      <alignment horizontal="left" vertical="center" wrapText="1"/>
      <protection locked="0"/>
    </xf>
    <xf numFmtId="164" fontId="6" fillId="0" borderId="1" xfId="1" applyNumberFormat="1" applyFont="1" applyBorder="1" applyAlignment="1" applyProtection="1">
      <alignment horizontal="center" vertical="center" wrapText="1"/>
      <protection locked="0"/>
    </xf>
    <xf numFmtId="164" fontId="6" fillId="0" borderId="1" xfId="3" applyNumberFormat="1" applyFont="1" applyFill="1" applyBorder="1" applyAlignment="1" applyProtection="1">
      <alignment horizontal="center" vertical="center" wrapText="1"/>
      <protection locked="0"/>
    </xf>
    <xf numFmtId="4" fontId="6" fillId="0" borderId="1" xfId="0" applyNumberFormat="1" applyFont="1" applyBorder="1" applyAlignment="1">
      <alignment horizontal="center" vertical="center" wrapText="1"/>
    </xf>
    <xf numFmtId="164" fontId="6" fillId="0" borderId="1" xfId="4" applyNumberFormat="1" applyFont="1" applyFill="1" applyBorder="1" applyAlignment="1" applyProtection="1">
      <alignment horizontal="center" vertical="center" wrapText="1"/>
      <protection locked="0"/>
    </xf>
    <xf numFmtId="1" fontId="6" fillId="0" borderId="5" xfId="1" applyNumberFormat="1" applyFont="1" applyBorder="1" applyAlignment="1">
      <alignment horizontal="left" vertical="center" wrapText="1"/>
    </xf>
    <xf numFmtId="1" fontId="37" fillId="0" borderId="2" xfId="1" applyNumberFormat="1" applyFont="1" applyBorder="1" applyAlignment="1">
      <alignment horizontal="center" vertical="center" wrapText="1"/>
    </xf>
    <xf numFmtId="164" fontId="6" fillId="0" borderId="6" xfId="3" applyNumberFormat="1" applyFont="1" applyFill="1" applyBorder="1" applyAlignment="1" applyProtection="1">
      <alignment horizontal="center" vertical="center" wrapText="1"/>
      <protection locked="0"/>
    </xf>
    <xf numFmtId="164" fontId="6" fillId="0" borderId="2"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0" fontId="36" fillId="0" borderId="2" xfId="2" applyFont="1" applyBorder="1" applyAlignment="1">
      <alignment horizontal="center" vertical="center" wrapText="1"/>
    </xf>
    <xf numFmtId="0" fontId="38" fillId="0" borderId="1" xfId="2" applyFont="1" applyBorder="1" applyAlignment="1">
      <alignment vertical="center" wrapText="1"/>
    </xf>
    <xf numFmtId="164" fontId="36" fillId="0" borderId="2" xfId="3" applyNumberFormat="1" applyFont="1" applyFill="1" applyBorder="1" applyAlignment="1" applyProtection="1">
      <alignment horizontal="center" vertical="center" wrapText="1"/>
      <protection locked="0"/>
    </xf>
    <xf numFmtId="0" fontId="36" fillId="0" borderId="1" xfId="2" applyFont="1" applyBorder="1" applyAlignment="1">
      <alignment vertical="center" wrapText="1"/>
    </xf>
    <xf numFmtId="0" fontId="34" fillId="2" borderId="5" xfId="2" applyFont="1" applyFill="1" applyBorder="1" applyAlignment="1">
      <alignment vertical="center"/>
    </xf>
    <xf numFmtId="0" fontId="34" fillId="2" borderId="5" xfId="2" applyFont="1" applyFill="1" applyBorder="1" applyAlignment="1">
      <alignment vertical="center" wrapText="1"/>
    </xf>
    <xf numFmtId="0" fontId="34" fillId="2" borderId="5" xfId="2" applyFont="1" applyFill="1" applyBorder="1" applyAlignment="1">
      <alignment wrapText="1"/>
    </xf>
    <xf numFmtId="169" fontId="34" fillId="2" borderId="5" xfId="2" applyNumberFormat="1" applyFont="1" applyFill="1" applyBorder="1"/>
    <xf numFmtId="169" fontId="34" fillId="2" borderId="5" xfId="2" applyNumberFormat="1" applyFont="1" applyFill="1" applyBorder="1" applyAlignment="1">
      <alignment horizontal="right" vertical="center"/>
    </xf>
    <xf numFmtId="169" fontId="34" fillId="2" borderId="5" xfId="2" applyNumberFormat="1" applyFont="1" applyFill="1" applyBorder="1" applyAlignment="1">
      <alignment vertical="center"/>
    </xf>
    <xf numFmtId="169" fontId="34" fillId="2" borderId="1" xfId="2" applyNumberFormat="1" applyFont="1" applyFill="1" applyBorder="1"/>
    <xf numFmtId="43" fontId="16" fillId="0" borderId="0" xfId="2" applyNumberFormat="1" applyFont="1" applyAlignment="1">
      <alignment horizontal="left"/>
    </xf>
    <xf numFmtId="169" fontId="34" fillId="2" borderId="1" xfId="2" applyNumberFormat="1" applyFont="1" applyFill="1" applyBorder="1" applyAlignment="1">
      <alignment vertical="center"/>
    </xf>
    <xf numFmtId="169" fontId="34" fillId="2" borderId="1" xfId="2" applyNumberFormat="1" applyFont="1" applyFill="1" applyBorder="1" applyAlignment="1">
      <alignment horizontal="right" vertical="center"/>
    </xf>
    <xf numFmtId="168" fontId="9" fillId="2" borderId="5" xfId="35" applyNumberFormat="1" applyFont="1" applyFill="1" applyBorder="1" applyAlignment="1">
      <alignment vertical="center"/>
    </xf>
    <xf numFmtId="168" fontId="9" fillId="2" borderId="1" xfId="35" applyNumberFormat="1" applyFont="1" applyFill="1" applyBorder="1" applyAlignment="1">
      <alignment vertical="center"/>
    </xf>
    <xf numFmtId="169" fontId="9" fillId="2" borderId="1" xfId="2" applyNumberFormat="1" applyFont="1" applyFill="1" applyBorder="1" applyAlignment="1">
      <alignment vertical="center"/>
    </xf>
    <xf numFmtId="0" fontId="9" fillId="2" borderId="5" xfId="2" applyFont="1" applyFill="1" applyBorder="1" applyAlignment="1">
      <alignment vertical="center"/>
    </xf>
    <xf numFmtId="0" fontId="9" fillId="2" borderId="1" xfId="2" applyFont="1" applyFill="1" applyBorder="1" applyAlignment="1">
      <alignment horizontal="center" vertical="center" wrapText="1"/>
    </xf>
    <xf numFmtId="0" fontId="9" fillId="2" borderId="18" xfId="2" applyFont="1" applyFill="1" applyBorder="1" applyAlignment="1">
      <alignment horizontal="center" vertical="center" wrapText="1"/>
    </xf>
    <xf numFmtId="164" fontId="16" fillId="0" borderId="0" xfId="2" applyNumberFormat="1" applyFont="1" applyAlignment="1">
      <alignment horizontal="left"/>
    </xf>
    <xf numFmtId="164" fontId="42" fillId="0" borderId="0" xfId="2" applyNumberFormat="1" applyFont="1" applyAlignment="1">
      <alignment horizontal="right"/>
    </xf>
    <xf numFmtId="169" fontId="42" fillId="0" borderId="0" xfId="2" applyNumberFormat="1" applyFont="1" applyAlignment="1">
      <alignment horizontal="right"/>
    </xf>
    <xf numFmtId="0" fontId="34" fillId="0" borderId="0" xfId="2" applyFont="1" applyAlignment="1">
      <alignment horizontal="center" vertical="center"/>
    </xf>
    <xf numFmtId="0" fontId="34" fillId="2" borderId="0" xfId="2" applyFont="1" applyFill="1" applyAlignment="1">
      <alignment horizontal="center" vertical="center"/>
    </xf>
    <xf numFmtId="0" fontId="0" fillId="0" borderId="0" xfId="0" pivotButton="1"/>
    <xf numFmtId="0" fontId="0" fillId="0" borderId="0" xfId="0" applyAlignment="1">
      <alignment horizontal="left"/>
    </xf>
    <xf numFmtId="0" fontId="43" fillId="13" borderId="19" xfId="0" applyFont="1" applyFill="1" applyBorder="1"/>
    <xf numFmtId="0" fontId="0" fillId="0" borderId="1" xfId="0" pivotButton="1" applyBorder="1"/>
    <xf numFmtId="0" fontId="0" fillId="0" borderId="1" xfId="0" applyBorder="1"/>
    <xf numFmtId="0" fontId="0" fillId="0" borderId="1" xfId="0" applyBorder="1" applyAlignment="1">
      <alignment horizontal="left"/>
    </xf>
    <xf numFmtId="164" fontId="0" fillId="0" borderId="1" xfId="0" applyNumberFormat="1" applyBorder="1"/>
    <xf numFmtId="0" fontId="0" fillId="0" borderId="0" xfId="0" applyAlignment="1">
      <alignment horizontal="center"/>
    </xf>
    <xf numFmtId="44" fontId="0" fillId="0" borderId="0" xfId="37" applyFont="1"/>
    <xf numFmtId="0" fontId="43" fillId="13" borderId="1" xfId="0" applyFont="1" applyFill="1" applyBorder="1" applyAlignment="1">
      <alignment horizontal="left"/>
    </xf>
    <xf numFmtId="0" fontId="43" fillId="13" borderId="1" xfId="0" applyFont="1" applyFill="1" applyBorder="1"/>
    <xf numFmtId="4" fontId="0" fillId="0" borderId="1" xfId="0" applyNumberFormat="1" applyBorder="1"/>
    <xf numFmtId="4" fontId="43" fillId="13" borderId="1" xfId="0" applyNumberFormat="1" applyFont="1" applyFill="1" applyBorder="1"/>
    <xf numFmtId="4" fontId="0" fillId="0" borderId="0" xfId="0" applyNumberFormat="1"/>
    <xf numFmtId="164" fontId="43" fillId="13" borderId="1" xfId="0" applyNumberFormat="1" applyFont="1" applyFill="1" applyBorder="1"/>
    <xf numFmtId="0" fontId="0" fillId="0" borderId="21" xfId="0" applyBorder="1"/>
    <xf numFmtId="0" fontId="0" fillId="0" borderId="0" xfId="0" applyAlignment="1">
      <alignment horizontal="center" vertical="center"/>
    </xf>
    <xf numFmtId="0" fontId="43" fillId="15" borderId="1" xfId="0" applyFont="1" applyFill="1" applyBorder="1"/>
    <xf numFmtId="0" fontId="43" fillId="14" borderId="1" xfId="0" applyFont="1" applyFill="1" applyBorder="1" applyAlignment="1">
      <alignment horizontal="center"/>
    </xf>
    <xf numFmtId="0" fontId="0" fillId="0" borderId="0" xfId="0" applyAlignment="1">
      <alignment horizontal="left" indent="1"/>
    </xf>
    <xf numFmtId="0" fontId="0" fillId="0" borderId="1" xfId="0" applyBorder="1" applyAlignment="1">
      <alignment horizontal="center"/>
    </xf>
    <xf numFmtId="0" fontId="14" fillId="4" borderId="1" xfId="2" applyFont="1" applyFill="1" applyBorder="1" applyAlignment="1">
      <alignment horizontal="center" vertical="center" wrapText="1"/>
    </xf>
    <xf numFmtId="0" fontId="2" fillId="0" borderId="1" xfId="2" applyBorder="1" applyAlignment="1">
      <alignment horizontal="center" vertical="center" wrapText="1"/>
    </xf>
    <xf numFmtId="164" fontId="2" fillId="0" borderId="2" xfId="3" applyNumberFormat="1" applyFont="1" applyFill="1" applyBorder="1" applyAlignment="1" applyProtection="1">
      <alignment horizontal="center" vertical="center" wrapText="1"/>
      <protection locked="0"/>
    </xf>
    <xf numFmtId="0" fontId="44" fillId="0" borderId="0" xfId="14" applyFont="1"/>
    <xf numFmtId="44" fontId="44" fillId="0" borderId="0" xfId="3" applyFont="1"/>
    <xf numFmtId="0" fontId="44" fillId="0" borderId="0" xfId="14" applyFont="1" applyAlignment="1">
      <alignment horizontal="center"/>
    </xf>
    <xf numFmtId="0" fontId="2" fillId="0" borderId="1" xfId="2" applyBorder="1" applyAlignment="1">
      <alignment horizontal="center" vertical="center"/>
    </xf>
    <xf numFmtId="164" fontId="2" fillId="0" borderId="1" xfId="2" applyNumberFormat="1" applyBorder="1" applyAlignment="1">
      <alignment horizontal="center" vertical="center" wrapText="1"/>
    </xf>
    <xf numFmtId="0" fontId="30" fillId="0" borderId="2" xfId="2" applyFont="1" applyBorder="1" applyAlignment="1">
      <alignment horizontal="center" vertical="center"/>
    </xf>
    <xf numFmtId="0" fontId="2" fillId="0" borderId="5" xfId="2" applyBorder="1" applyAlignment="1">
      <alignment vertical="center" wrapText="1"/>
    </xf>
    <xf numFmtId="0" fontId="2" fillId="0" borderId="1" xfId="2" applyBorder="1" applyAlignment="1">
      <alignment horizontal="left" vertical="center" wrapText="1"/>
    </xf>
    <xf numFmtId="4" fontId="2" fillId="0" borderId="1" xfId="2" applyNumberFormat="1" applyBorder="1" applyAlignment="1">
      <alignment horizontal="center" vertical="center" wrapText="1"/>
    </xf>
    <xf numFmtId="0" fontId="30" fillId="0" borderId="1" xfId="2" applyFont="1" applyBorder="1" applyAlignment="1">
      <alignment horizontal="left" vertical="center" wrapText="1"/>
    </xf>
    <xf numFmtId="9" fontId="2" fillId="0" borderId="2" xfId="5" applyFont="1" applyFill="1" applyBorder="1" applyAlignment="1" applyProtection="1">
      <alignment horizontal="center" vertical="center" wrapText="1"/>
      <protection locked="0"/>
    </xf>
    <xf numFmtId="0" fontId="2" fillId="0" borderId="5" xfId="2" applyBorder="1" applyAlignment="1">
      <alignment horizontal="left" vertical="center" wrapText="1"/>
    </xf>
    <xf numFmtId="0" fontId="2" fillId="0" borderId="1" xfId="2" applyBorder="1" applyAlignment="1">
      <alignment vertical="center" wrapText="1"/>
    </xf>
    <xf numFmtId="4" fontId="2" fillId="0" borderId="1" xfId="0" applyNumberFormat="1" applyFont="1" applyBorder="1" applyAlignment="1">
      <alignment horizontal="center" vertical="center" wrapText="1"/>
    </xf>
    <xf numFmtId="4" fontId="2" fillId="0" borderId="2" xfId="2" applyNumberFormat="1" applyBorder="1" applyAlignment="1" applyProtection="1">
      <alignment horizontal="center" vertical="center" wrapText="1"/>
      <protection locked="0"/>
    </xf>
    <xf numFmtId="0" fontId="2" fillId="0" borderId="2" xfId="2" applyBorder="1" applyAlignment="1">
      <alignment horizontal="center" vertical="center" wrapText="1"/>
    </xf>
    <xf numFmtId="1" fontId="2" fillId="0" borderId="5" xfId="1" applyNumberFormat="1" applyFont="1" applyBorder="1" applyAlignment="1">
      <alignment horizontal="left" vertical="center" wrapText="1"/>
    </xf>
    <xf numFmtId="1" fontId="49" fillId="0" borderId="2" xfId="1" applyNumberFormat="1" applyFont="1" applyBorder="1" applyAlignment="1">
      <alignment horizontal="center" vertical="center" wrapText="1"/>
    </xf>
    <xf numFmtId="0" fontId="30" fillId="0" borderId="1" xfId="2" applyFont="1" applyBorder="1" applyAlignment="1">
      <alignment horizontal="center" vertical="center" wrapText="1"/>
    </xf>
    <xf numFmtId="0" fontId="30" fillId="0" borderId="2" xfId="2" applyFont="1" applyBorder="1" applyAlignment="1">
      <alignment horizontal="center" vertical="center" wrapText="1"/>
    </xf>
    <xf numFmtId="0" fontId="27" fillId="0" borderId="1" xfId="2" applyFont="1" applyBorder="1" applyAlignment="1">
      <alignment vertical="center" wrapText="1"/>
    </xf>
    <xf numFmtId="164" fontId="30" fillId="0" borderId="2" xfId="3" applyNumberFormat="1" applyFont="1" applyFill="1" applyBorder="1" applyAlignment="1" applyProtection="1">
      <alignment horizontal="center" vertical="center" wrapText="1"/>
      <protection locked="0"/>
    </xf>
    <xf numFmtId="0" fontId="30" fillId="0" borderId="1" xfId="2" applyFont="1" applyBorder="1" applyAlignment="1">
      <alignment vertical="center" wrapText="1"/>
    </xf>
    <xf numFmtId="0" fontId="2" fillId="0" borderId="2" xfId="5" applyNumberFormat="1" applyFont="1" applyFill="1" applyBorder="1" applyAlignment="1" applyProtection="1">
      <alignment horizontal="center" vertical="center" wrapText="1"/>
      <protection locked="0"/>
    </xf>
    <xf numFmtId="0" fontId="2" fillId="0" borderId="22" xfId="2" applyBorder="1" applyAlignment="1">
      <alignment horizontal="center" vertical="center"/>
    </xf>
    <xf numFmtId="0" fontId="2" fillId="14" borderId="1" xfId="2" applyFill="1" applyBorder="1" applyAlignment="1">
      <alignment horizontal="center" vertical="center" wrapText="1"/>
    </xf>
    <xf numFmtId="164" fontId="2" fillId="14" borderId="1" xfId="2" applyNumberFormat="1" applyFill="1" applyBorder="1" applyAlignment="1">
      <alignment horizontal="center" vertical="center" wrapText="1"/>
    </xf>
    <xf numFmtId="0" fontId="47" fillId="0" borderId="2" xfId="2" applyFont="1" applyBorder="1" applyAlignment="1">
      <alignment horizontal="center" vertical="center"/>
    </xf>
    <xf numFmtId="0" fontId="19" fillId="0" borderId="1" xfId="2" applyFont="1" applyBorder="1" applyAlignment="1">
      <alignment vertical="center" wrapText="1"/>
    </xf>
    <xf numFmtId="0" fontId="19" fillId="0" borderId="1" xfId="2" applyFont="1" applyBorder="1" applyAlignment="1">
      <alignment horizontal="left" vertical="center" wrapText="1"/>
    </xf>
    <xf numFmtId="164" fontId="19" fillId="0" borderId="2" xfId="3" applyNumberFormat="1" applyFont="1" applyFill="1" applyBorder="1" applyAlignment="1" applyProtection="1">
      <alignment horizontal="center" vertical="center" wrapText="1"/>
      <protection locked="0"/>
    </xf>
    <xf numFmtId="4" fontId="19" fillId="0" borderId="1" xfId="2" applyNumberFormat="1" applyFont="1" applyBorder="1" applyAlignment="1">
      <alignment horizontal="center" vertical="center" wrapText="1"/>
    </xf>
    <xf numFmtId="0" fontId="19" fillId="0" borderId="1" xfId="2" applyFont="1" applyBorder="1" applyAlignment="1">
      <alignment horizontal="center" vertical="center" wrapText="1"/>
    </xf>
    <xf numFmtId="0" fontId="19" fillId="0" borderId="5" xfId="2" applyFont="1" applyBorder="1" applyAlignment="1">
      <alignment vertical="center" wrapText="1"/>
    </xf>
    <xf numFmtId="0" fontId="47" fillId="0" borderId="1" xfId="2" applyFont="1" applyBorder="1" applyAlignment="1">
      <alignment horizontal="left" vertical="center" wrapText="1"/>
    </xf>
    <xf numFmtId="0" fontId="47" fillId="0" borderId="5" xfId="2" applyFont="1" applyBorder="1" applyAlignment="1">
      <alignment horizontal="left" vertical="center" wrapText="1"/>
    </xf>
    <xf numFmtId="0" fontId="47" fillId="0" borderId="5" xfId="2" applyFont="1" applyBorder="1" applyAlignment="1">
      <alignment vertical="center" wrapText="1"/>
    </xf>
    <xf numFmtId="0" fontId="19" fillId="0" borderId="4" xfId="2" applyFont="1" applyBorder="1" applyAlignment="1">
      <alignment horizontal="left" vertical="center" wrapText="1"/>
    </xf>
    <xf numFmtId="0" fontId="19" fillId="0" borderId="5" xfId="2" applyFont="1" applyBorder="1" applyAlignment="1">
      <alignment horizontal="left" vertical="center" wrapText="1"/>
    </xf>
    <xf numFmtId="165" fontId="19" fillId="0" borderId="1" xfId="1" applyNumberFormat="1" applyFont="1" applyBorder="1" applyAlignment="1" applyProtection="1">
      <alignment horizontal="left" vertical="center" wrapText="1"/>
      <protection locked="0"/>
    </xf>
    <xf numFmtId="1" fontId="19" fillId="0" borderId="2" xfId="1" applyNumberFormat="1" applyFont="1" applyBorder="1" applyAlignment="1" applyProtection="1">
      <alignment horizontal="left" vertical="center" wrapText="1"/>
      <protection locked="0"/>
    </xf>
    <xf numFmtId="164" fontId="19" fillId="0" borderId="1" xfId="1" applyNumberFormat="1" applyFont="1" applyBorder="1" applyAlignment="1" applyProtection="1">
      <alignment horizontal="center" vertical="center" wrapText="1"/>
      <protection locked="0"/>
    </xf>
    <xf numFmtId="4" fontId="19" fillId="0" borderId="5" xfId="3" applyNumberFormat="1" applyFont="1" applyFill="1" applyBorder="1" applyAlignment="1" applyProtection="1">
      <alignment horizontal="left" vertical="center" wrapText="1"/>
      <protection locked="0"/>
    </xf>
    <xf numFmtId="164" fontId="19" fillId="0" borderId="2" xfId="3" applyNumberFormat="1" applyFont="1" applyFill="1" applyBorder="1" applyAlignment="1" applyProtection="1">
      <alignment horizontal="right" vertical="center" wrapText="1"/>
      <protection locked="0"/>
    </xf>
    <xf numFmtId="0" fontId="19" fillId="0" borderId="0" xfId="2" applyFont="1" applyAlignment="1">
      <alignment vertical="center" wrapText="1"/>
    </xf>
    <xf numFmtId="164" fontId="19" fillId="0" borderId="1" xfId="3" applyNumberFormat="1" applyFont="1" applyFill="1" applyBorder="1" applyAlignment="1" applyProtection="1">
      <alignment horizontal="center" vertical="center" wrapText="1"/>
      <protection locked="0"/>
    </xf>
    <xf numFmtId="164" fontId="19" fillId="0" borderId="1" xfId="4" applyNumberFormat="1" applyFont="1" applyFill="1" applyBorder="1" applyAlignment="1" applyProtection="1">
      <alignment horizontal="center" vertical="center" wrapText="1"/>
      <protection locked="0"/>
    </xf>
    <xf numFmtId="164" fontId="19" fillId="0" borderId="6" xfId="3" applyNumberFormat="1" applyFont="1" applyFill="1" applyBorder="1" applyAlignment="1" applyProtection="1">
      <alignment horizontal="center" vertical="center" wrapText="1"/>
      <protection locked="0"/>
    </xf>
    <xf numFmtId="164" fontId="19" fillId="0" borderId="2" xfId="1" applyNumberFormat="1" applyFont="1" applyBorder="1" applyAlignment="1">
      <alignment horizontal="center" vertical="center" wrapText="1"/>
    </xf>
    <xf numFmtId="0" fontId="19" fillId="0" borderId="2" xfId="2" applyFont="1" applyBorder="1" applyAlignment="1">
      <alignment horizontal="center" vertical="center" wrapText="1"/>
    </xf>
    <xf numFmtId="0" fontId="43" fillId="14" borderId="1" xfId="0" applyFont="1" applyFill="1" applyBorder="1" applyAlignment="1">
      <alignment horizontal="center" vertical="center" wrapText="1"/>
    </xf>
    <xf numFmtId="0" fontId="43" fillId="15" borderId="5" xfId="0" applyFont="1" applyFill="1" applyBorder="1" applyAlignment="1">
      <alignment horizontal="center" vertical="center"/>
    </xf>
    <xf numFmtId="0" fontId="43" fillId="15" borderId="20" xfId="0" applyFont="1" applyFill="1" applyBorder="1" applyAlignment="1">
      <alignment horizontal="center" vertical="center"/>
    </xf>
    <xf numFmtId="0" fontId="43" fillId="13" borderId="1" xfId="0" applyFont="1" applyFill="1" applyBorder="1" applyAlignment="1">
      <alignment horizontal="center" vertical="center"/>
    </xf>
    <xf numFmtId="0" fontId="46" fillId="15" borderId="1" xfId="14" applyFont="1" applyFill="1" applyBorder="1" applyAlignment="1">
      <alignment horizontal="center" vertical="center" wrapText="1"/>
    </xf>
    <xf numFmtId="0" fontId="45" fillId="14" borderId="0" xfId="14" applyFont="1" applyFill="1" applyAlignment="1">
      <alignment horizontal="center" vertical="center"/>
    </xf>
    <xf numFmtId="0" fontId="43" fillId="15" borderId="0" xfId="0" applyFont="1" applyFill="1" applyAlignment="1">
      <alignment horizontal="center" vertical="center"/>
    </xf>
    <xf numFmtId="0" fontId="9" fillId="0" borderId="0" xfId="2" applyFont="1" applyAlignment="1">
      <alignment horizontal="left" vertical="center" wrapText="1"/>
    </xf>
    <xf numFmtId="0" fontId="9" fillId="2" borderId="1" xfId="2" applyFont="1" applyFill="1" applyBorder="1" applyAlignment="1">
      <alignment horizontal="left" vertical="center" wrapText="1"/>
    </xf>
    <xf numFmtId="0" fontId="9" fillId="2" borderId="1"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20" fillId="0" borderId="0" xfId="2" applyFont="1" applyAlignment="1">
      <alignment horizontal="center" vertical="center"/>
    </xf>
    <xf numFmtId="0" fontId="20" fillId="0" borderId="0" xfId="2" applyFont="1" applyAlignment="1">
      <alignment horizontal="center" vertical="center" wrapText="1"/>
    </xf>
    <xf numFmtId="0" fontId="9" fillId="2" borderId="1" xfId="2" applyFont="1" applyFill="1" applyBorder="1" applyAlignment="1">
      <alignment horizontal="center" vertical="center"/>
    </xf>
    <xf numFmtId="0" fontId="48" fillId="0" borderId="0" xfId="14" applyFont="1" applyAlignment="1">
      <alignment horizontal="center"/>
    </xf>
    <xf numFmtId="0" fontId="47" fillId="0" borderId="0" xfId="14" applyFont="1" applyAlignment="1">
      <alignment horizontal="center"/>
    </xf>
    <xf numFmtId="0" fontId="32" fillId="12" borderId="0" xfId="36" applyFont="1" applyFill="1" applyAlignment="1">
      <alignment horizontal="center" vertical="center" wrapText="1" readingOrder="1"/>
    </xf>
    <xf numFmtId="0" fontId="32" fillId="12" borderId="15" xfId="36" applyFont="1" applyFill="1" applyBorder="1" applyAlignment="1">
      <alignment horizontal="center" vertical="center" wrapText="1" readingOrder="1"/>
    </xf>
    <xf numFmtId="0" fontId="32" fillId="12" borderId="16" xfId="36" applyFont="1" applyFill="1" applyBorder="1" applyAlignment="1">
      <alignment horizontal="center" vertical="center" wrapText="1" readingOrder="1"/>
    </xf>
    <xf numFmtId="0" fontId="32" fillId="12" borderId="13" xfId="36" applyFont="1" applyFill="1" applyBorder="1" applyAlignment="1">
      <alignment horizontal="center" vertical="center" wrapText="1" readingOrder="1"/>
    </xf>
    <xf numFmtId="0" fontId="32" fillId="12" borderId="14" xfId="36" applyFont="1" applyFill="1" applyBorder="1" applyAlignment="1">
      <alignment horizontal="center" vertical="center" wrapText="1" readingOrder="1"/>
    </xf>
    <xf numFmtId="0" fontId="28" fillId="12" borderId="7" xfId="0" applyFont="1" applyFill="1" applyBorder="1" applyAlignment="1">
      <alignment horizontal="center" vertical="center" wrapText="1" readingOrder="1"/>
    </xf>
    <xf numFmtId="0" fontId="28" fillId="12" borderId="8" xfId="0" applyFont="1" applyFill="1" applyBorder="1" applyAlignment="1">
      <alignment horizontal="center" vertical="center" wrapText="1" readingOrder="1"/>
    </xf>
    <xf numFmtId="4" fontId="29" fillId="0" borderId="10" xfId="0" applyNumberFormat="1" applyFont="1" applyBorder="1" applyAlignment="1">
      <alignment horizontal="center" vertical="center" wrapText="1" readingOrder="1"/>
    </xf>
    <xf numFmtId="4" fontId="29" fillId="0" borderId="11" xfId="0" applyNumberFormat="1" applyFont="1" applyBorder="1" applyAlignment="1">
      <alignment horizontal="center" vertical="center" wrapText="1" readingOrder="1"/>
    </xf>
    <xf numFmtId="4" fontId="28" fillId="12" borderId="7" xfId="0" applyNumberFormat="1" applyFont="1" applyFill="1" applyBorder="1" applyAlignment="1">
      <alignment horizontal="center" vertical="center" wrapText="1"/>
    </xf>
    <xf numFmtId="4" fontId="28" fillId="12" borderId="8" xfId="0" applyNumberFormat="1" applyFont="1" applyFill="1" applyBorder="1" applyAlignment="1">
      <alignment horizontal="center" vertical="center" wrapText="1"/>
    </xf>
    <xf numFmtId="9" fontId="19" fillId="0" borderId="2" xfId="5" applyFont="1" applyFill="1" applyBorder="1" applyAlignment="1" applyProtection="1">
      <alignment horizontal="center" vertical="center" wrapText="1"/>
      <protection locked="0"/>
    </xf>
    <xf numFmtId="1" fontId="50" fillId="0" borderId="2" xfId="1" applyNumberFormat="1" applyFont="1" applyBorder="1" applyAlignment="1">
      <alignment horizontal="center" vertical="center" wrapText="1"/>
    </xf>
    <xf numFmtId="0" fontId="47" fillId="0" borderId="1" xfId="2" applyFont="1" applyBorder="1" applyAlignment="1">
      <alignment horizontal="center" vertical="center" wrapText="1"/>
    </xf>
    <xf numFmtId="164" fontId="19" fillId="0" borderId="1" xfId="1" applyNumberFormat="1" applyFont="1" applyBorder="1" applyAlignment="1">
      <alignment horizontal="center" vertical="center" wrapText="1"/>
    </xf>
  </cellXfs>
  <cellStyles count="38">
    <cellStyle name="_x000b_À_x000d__x0014__x0016_À_x0018__x001a_À_x001d_" xfId="7" xr:uid="{00000000-0005-0000-0000-000000000000}"/>
    <cellStyle name="60% - Énfasis1 2" xfId="24" xr:uid="{00000000-0005-0000-0000-000001000000}"/>
    <cellStyle name="60% - Énfasis2 2" xfId="25" xr:uid="{00000000-0005-0000-0000-000002000000}"/>
    <cellStyle name="60% - Énfasis3 2" xfId="26" xr:uid="{00000000-0005-0000-0000-000003000000}"/>
    <cellStyle name="60% - Énfasis4 2" xfId="27" xr:uid="{00000000-0005-0000-0000-000004000000}"/>
    <cellStyle name="60% - Énfasis5 2" xfId="28" xr:uid="{00000000-0005-0000-0000-000005000000}"/>
    <cellStyle name="60% - Énfasis6 2" xfId="29" xr:uid="{00000000-0005-0000-0000-000006000000}"/>
    <cellStyle name="Estilo 1" xfId="8" xr:uid="{00000000-0005-0000-0000-000007000000}"/>
    <cellStyle name="Euro" xfId="9" xr:uid="{00000000-0005-0000-0000-000008000000}"/>
    <cellStyle name="Millares" xfId="35" builtinId="3"/>
    <cellStyle name="Millares 2" xfId="4" xr:uid="{00000000-0005-0000-0000-00000A000000}"/>
    <cellStyle name="Millares 2 2" xfId="6" xr:uid="{00000000-0005-0000-0000-00000B000000}"/>
    <cellStyle name="Millares 3" xfId="10" xr:uid="{00000000-0005-0000-0000-00000C000000}"/>
    <cellStyle name="Millares 4" xfId="11" xr:uid="{00000000-0005-0000-0000-00000D000000}"/>
    <cellStyle name="Millares 5" xfId="12" xr:uid="{00000000-0005-0000-0000-00000E000000}"/>
    <cellStyle name="Millares 6" xfId="13" xr:uid="{00000000-0005-0000-0000-00000F000000}"/>
    <cellStyle name="Moneda" xfId="37" builtinId="4"/>
    <cellStyle name="Moneda 2" xfId="3" xr:uid="{00000000-0005-0000-0000-000010000000}"/>
    <cellStyle name="Neutral 2" xfId="30" xr:uid="{00000000-0005-0000-0000-000011000000}"/>
    <cellStyle name="Normal" xfId="0" builtinId="0"/>
    <cellStyle name="Normal 15 7" xfId="31" xr:uid="{00000000-0005-0000-0000-000013000000}"/>
    <cellStyle name="Normal 2" xfId="14" xr:uid="{00000000-0005-0000-0000-000014000000}"/>
    <cellStyle name="Normal 2 2" xfId="2" xr:uid="{00000000-0005-0000-0000-000015000000}"/>
    <cellStyle name="Normal 2 2 2" xfId="32" xr:uid="{00000000-0005-0000-0000-000016000000}"/>
    <cellStyle name="Normal 3" xfId="15" xr:uid="{00000000-0005-0000-0000-000017000000}"/>
    <cellStyle name="Normal 3 2" xfId="34" xr:uid="{00000000-0005-0000-0000-000018000000}"/>
    <cellStyle name="Normal 4" xfId="16" xr:uid="{00000000-0005-0000-0000-000019000000}"/>
    <cellStyle name="Normal 5" xfId="17" xr:uid="{00000000-0005-0000-0000-00001A000000}"/>
    <cellStyle name="Normal 6" xfId="18" xr:uid="{00000000-0005-0000-0000-00001B000000}"/>
    <cellStyle name="Normal 7" xfId="19" xr:uid="{00000000-0005-0000-0000-00001C000000}"/>
    <cellStyle name="Normal 8" xfId="20" xr:uid="{00000000-0005-0000-0000-00001D000000}"/>
    <cellStyle name="Normal 9" xfId="36" xr:uid="{00000000-0005-0000-0000-00001E000000}"/>
    <cellStyle name="Normal_Proyeccion_2004_con_renta_2003" xfId="1" xr:uid="{00000000-0005-0000-0000-00001F000000}"/>
    <cellStyle name="Notas 2" xfId="21" xr:uid="{00000000-0005-0000-0000-000020000000}"/>
    <cellStyle name="Porcentaje 2" xfId="5" xr:uid="{00000000-0005-0000-0000-000021000000}"/>
    <cellStyle name="Porcentual 2" xfId="22" xr:uid="{00000000-0005-0000-0000-000022000000}"/>
    <cellStyle name="Porcentual 3" xfId="23" xr:uid="{00000000-0005-0000-0000-000023000000}"/>
    <cellStyle name="Título 4" xfId="33" xr:uid="{00000000-0005-0000-0000-000024000000}"/>
  </cellStyles>
  <dxfs count="9">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colors>
    <mruColors>
      <color rgb="FFFFCCFF"/>
      <color rgb="FF00FFFF"/>
      <color rgb="FF339933"/>
      <color rgb="FF666699"/>
      <color rgb="FF00CC66"/>
      <color rgb="FFFFFFCC"/>
      <color rgb="FFE30D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pivotCacheDefinition" Target="pivotCache/pivotCacheDefinition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40821</xdr:colOff>
      <xdr:row>0</xdr:row>
      <xdr:rowOff>432405</xdr:rowOff>
    </xdr:from>
    <xdr:to>
      <xdr:col>2</xdr:col>
      <xdr:colOff>43997</xdr:colOff>
      <xdr:row>3</xdr:row>
      <xdr:rowOff>38211</xdr:rowOff>
    </xdr:to>
    <xdr:pic>
      <xdr:nvPicPr>
        <xdr:cNvPr id="2" name="2 Imagen" descr="imss1.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432405"/>
          <a:ext cx="629104" cy="742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40821</xdr:colOff>
      <xdr:row>0</xdr:row>
      <xdr:rowOff>432405</xdr:rowOff>
    </xdr:from>
    <xdr:to>
      <xdr:col>2</xdr:col>
      <xdr:colOff>43997</xdr:colOff>
      <xdr:row>3</xdr:row>
      <xdr:rowOff>38211</xdr:rowOff>
    </xdr:to>
    <xdr:pic>
      <xdr:nvPicPr>
        <xdr:cNvPr id="2" name="2 Imagen" descr="imss1.jpg">
          <a:extLst>
            <a:ext uri="{FF2B5EF4-FFF2-40B4-BE49-F238E27FC236}">
              <a16:creationId xmlns:a16="http://schemas.microsoft.com/office/drawing/2014/main" id="{0D68D8F7-6F8E-4AA0-BAA3-A73510FF6A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946" y="289530"/>
          <a:ext cx="622301" cy="729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762001</xdr:colOff>
      <xdr:row>1</xdr:row>
      <xdr:rowOff>183428</xdr:rowOff>
    </xdr:from>
    <xdr:to>
      <xdr:col>8</xdr:col>
      <xdr:colOff>705256</xdr:colOff>
      <xdr:row>7</xdr:row>
      <xdr:rowOff>47625</xdr:rowOff>
    </xdr:to>
    <xdr:pic>
      <xdr:nvPicPr>
        <xdr:cNvPr id="2" name="Picture 2">
          <a:extLst>
            <a:ext uri="{FF2B5EF4-FFF2-40B4-BE49-F238E27FC236}">
              <a16:creationId xmlns:a16="http://schemas.microsoft.com/office/drawing/2014/main" id="{F7A812D6-97D6-4D93-9C54-5E375EC004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944101" y="373928"/>
          <a:ext cx="1000530" cy="1007197"/>
        </a:xfrm>
        <a:prstGeom prst="rect">
          <a:avLst/>
        </a:prstGeom>
        <a:noFill/>
        <a:ln w="9360">
          <a:noFill/>
          <a:round/>
          <a:headEnd/>
          <a:tailEnd/>
        </a:ln>
        <a:effectLst/>
      </xdr:spPr>
    </xdr:pic>
    <xdr:clientData/>
  </xdr:twoCellAnchor>
  <xdr:twoCellAnchor editAs="oneCell">
    <xdr:from>
      <xdr:col>1</xdr:col>
      <xdr:colOff>447674</xdr:colOff>
      <xdr:row>2</xdr:row>
      <xdr:rowOff>112080</xdr:rowOff>
    </xdr:from>
    <xdr:to>
      <xdr:col>2</xdr:col>
      <xdr:colOff>1352549</xdr:colOff>
      <xdr:row>5</xdr:row>
      <xdr:rowOff>76200</xdr:rowOff>
    </xdr:to>
    <xdr:pic>
      <xdr:nvPicPr>
        <xdr:cNvPr id="3" name="2 Imagen">
          <a:extLst>
            <a:ext uri="{FF2B5EF4-FFF2-40B4-BE49-F238E27FC236}">
              <a16:creationId xmlns:a16="http://schemas.microsoft.com/office/drawing/2014/main" id="{F0E015DC-246C-4D15-BB4E-D3ED8827DA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 y="493080"/>
          <a:ext cx="1666875" cy="535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762001</xdr:colOff>
      <xdr:row>2</xdr:row>
      <xdr:rowOff>115393</xdr:rowOff>
    </xdr:from>
    <xdr:to>
      <xdr:col>8</xdr:col>
      <xdr:colOff>705256</xdr:colOff>
      <xdr:row>8</xdr:row>
      <xdr:rowOff>136072</xdr:rowOff>
    </xdr:to>
    <xdr:pic>
      <xdr:nvPicPr>
        <xdr:cNvPr id="2" name="Picture 2">
          <a:extLst>
            <a:ext uri="{FF2B5EF4-FFF2-40B4-BE49-F238E27FC236}">
              <a16:creationId xmlns:a16="http://schemas.microsoft.com/office/drawing/2014/main" id="{AEA7E8D6-C1DC-4072-A29B-FBD0599437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457090" y="489589"/>
          <a:ext cx="1108367" cy="1143269"/>
        </a:xfrm>
        <a:prstGeom prst="rect">
          <a:avLst/>
        </a:prstGeom>
        <a:noFill/>
        <a:ln w="9360">
          <a:noFill/>
          <a:round/>
          <a:headEnd/>
          <a:tailEnd/>
        </a:ln>
        <a:effectLst/>
      </xdr:spPr>
    </xdr:pic>
    <xdr:clientData/>
  </xdr:twoCellAnchor>
  <xdr:twoCellAnchor editAs="oneCell">
    <xdr:from>
      <xdr:col>1</xdr:col>
      <xdr:colOff>447674</xdr:colOff>
      <xdr:row>2</xdr:row>
      <xdr:rowOff>112080</xdr:rowOff>
    </xdr:from>
    <xdr:to>
      <xdr:col>2</xdr:col>
      <xdr:colOff>1352549</xdr:colOff>
      <xdr:row>5</xdr:row>
      <xdr:rowOff>76200</xdr:rowOff>
    </xdr:to>
    <xdr:pic>
      <xdr:nvPicPr>
        <xdr:cNvPr id="3" name="2 Imagen">
          <a:extLst>
            <a:ext uri="{FF2B5EF4-FFF2-40B4-BE49-F238E27FC236}">
              <a16:creationId xmlns:a16="http://schemas.microsoft.com/office/drawing/2014/main" id="{A310BA54-BCE3-4B4A-817D-261E20BAF7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 y="493080"/>
          <a:ext cx="1666875" cy="535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762001</xdr:colOff>
      <xdr:row>2</xdr:row>
      <xdr:rowOff>115393</xdr:rowOff>
    </xdr:from>
    <xdr:to>
      <xdr:col>8</xdr:col>
      <xdr:colOff>705256</xdr:colOff>
      <xdr:row>8</xdr:row>
      <xdr:rowOff>136072</xdr:rowOff>
    </xdr:to>
    <xdr:pic>
      <xdr:nvPicPr>
        <xdr:cNvPr id="2" name="Picture 2">
          <a:extLst>
            <a:ext uri="{FF2B5EF4-FFF2-40B4-BE49-F238E27FC236}">
              <a16:creationId xmlns:a16="http://schemas.microsoft.com/office/drawing/2014/main" id="{B1FBD253-7759-41DE-929B-F8617380EF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448926" y="496393"/>
          <a:ext cx="1105305" cy="1163679"/>
        </a:xfrm>
        <a:prstGeom prst="rect">
          <a:avLst/>
        </a:prstGeom>
        <a:noFill/>
        <a:ln w="9360">
          <a:noFill/>
          <a:round/>
          <a:headEnd/>
          <a:tailEnd/>
        </a:ln>
        <a:effectLst/>
      </xdr:spPr>
    </xdr:pic>
    <xdr:clientData/>
  </xdr:twoCellAnchor>
  <xdr:twoCellAnchor editAs="oneCell">
    <xdr:from>
      <xdr:col>1</xdr:col>
      <xdr:colOff>447674</xdr:colOff>
      <xdr:row>2</xdr:row>
      <xdr:rowOff>112080</xdr:rowOff>
    </xdr:from>
    <xdr:to>
      <xdr:col>2</xdr:col>
      <xdr:colOff>1352549</xdr:colOff>
      <xdr:row>5</xdr:row>
      <xdr:rowOff>76200</xdr:rowOff>
    </xdr:to>
    <xdr:pic>
      <xdr:nvPicPr>
        <xdr:cNvPr id="3" name="2 Imagen">
          <a:extLst>
            <a:ext uri="{FF2B5EF4-FFF2-40B4-BE49-F238E27FC236}">
              <a16:creationId xmlns:a16="http://schemas.microsoft.com/office/drawing/2014/main" id="{65AE6676-A3D6-4515-8FAB-790A572DA7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 y="493080"/>
          <a:ext cx="1666875" cy="535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583408</xdr:colOff>
      <xdr:row>2</xdr:row>
      <xdr:rowOff>38853</xdr:rowOff>
    </xdr:from>
    <xdr:to>
      <xdr:col>8</xdr:col>
      <xdr:colOff>526663</xdr:colOff>
      <xdr:row>8</xdr:row>
      <xdr:rowOff>59532</xdr:rowOff>
    </xdr:to>
    <xdr:pic>
      <xdr:nvPicPr>
        <xdr:cNvPr id="2" name="Picture 2">
          <a:extLst>
            <a:ext uri="{FF2B5EF4-FFF2-40B4-BE49-F238E27FC236}">
              <a16:creationId xmlns:a16="http://schemas.microsoft.com/office/drawing/2014/main" id="{2819364F-328D-47DF-92D6-AABDB3EB73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287002" y="413049"/>
          <a:ext cx="1108366" cy="1143269"/>
        </a:xfrm>
        <a:prstGeom prst="rect">
          <a:avLst/>
        </a:prstGeom>
        <a:noFill/>
        <a:ln w="9360">
          <a:noFill/>
          <a:round/>
          <a:headEnd/>
          <a:tailEnd/>
        </a:ln>
        <a:effectLst/>
      </xdr:spPr>
    </xdr:pic>
    <xdr:clientData/>
  </xdr:twoCellAnchor>
  <xdr:twoCellAnchor editAs="oneCell">
    <xdr:from>
      <xdr:col>1</xdr:col>
      <xdr:colOff>447674</xdr:colOff>
      <xdr:row>2</xdr:row>
      <xdr:rowOff>112080</xdr:rowOff>
    </xdr:from>
    <xdr:to>
      <xdr:col>2</xdr:col>
      <xdr:colOff>1352549</xdr:colOff>
      <xdr:row>5</xdr:row>
      <xdr:rowOff>76200</xdr:rowOff>
    </xdr:to>
    <xdr:pic>
      <xdr:nvPicPr>
        <xdr:cNvPr id="3" name="2 Imagen">
          <a:extLst>
            <a:ext uri="{FF2B5EF4-FFF2-40B4-BE49-F238E27FC236}">
              <a16:creationId xmlns:a16="http://schemas.microsoft.com/office/drawing/2014/main" id="{800B0D5C-9F6B-4D1B-9C00-7C841F255F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 y="493080"/>
          <a:ext cx="1666875" cy="535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583408</xdr:colOff>
      <xdr:row>2</xdr:row>
      <xdr:rowOff>38853</xdr:rowOff>
    </xdr:from>
    <xdr:to>
      <xdr:col>8</xdr:col>
      <xdr:colOff>526663</xdr:colOff>
      <xdr:row>8</xdr:row>
      <xdr:rowOff>59532</xdr:rowOff>
    </xdr:to>
    <xdr:pic>
      <xdr:nvPicPr>
        <xdr:cNvPr id="2" name="Picture 2">
          <a:extLst>
            <a:ext uri="{FF2B5EF4-FFF2-40B4-BE49-F238E27FC236}">
              <a16:creationId xmlns:a16="http://schemas.microsoft.com/office/drawing/2014/main" id="{76FB500A-E685-473A-8384-63C36299C1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279858" y="419853"/>
          <a:ext cx="1105305" cy="1163679"/>
        </a:xfrm>
        <a:prstGeom prst="rect">
          <a:avLst/>
        </a:prstGeom>
        <a:noFill/>
        <a:ln w="9360">
          <a:noFill/>
          <a:round/>
          <a:headEnd/>
          <a:tailEnd/>
        </a:ln>
        <a:effectLst/>
      </xdr:spPr>
    </xdr:pic>
    <xdr:clientData/>
  </xdr:twoCellAnchor>
  <xdr:twoCellAnchor editAs="oneCell">
    <xdr:from>
      <xdr:col>1</xdr:col>
      <xdr:colOff>447674</xdr:colOff>
      <xdr:row>2</xdr:row>
      <xdr:rowOff>112080</xdr:rowOff>
    </xdr:from>
    <xdr:to>
      <xdr:col>2</xdr:col>
      <xdr:colOff>1352549</xdr:colOff>
      <xdr:row>5</xdr:row>
      <xdr:rowOff>76200</xdr:rowOff>
    </xdr:to>
    <xdr:pic>
      <xdr:nvPicPr>
        <xdr:cNvPr id="3" name="2 Imagen">
          <a:extLst>
            <a:ext uri="{FF2B5EF4-FFF2-40B4-BE49-F238E27FC236}">
              <a16:creationId xmlns:a16="http://schemas.microsoft.com/office/drawing/2014/main" id="{AD28B87E-DAD4-4BD7-8126-C97898DFF5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 y="493080"/>
          <a:ext cx="1666875" cy="535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34835</xdr:colOff>
      <xdr:row>0</xdr:row>
      <xdr:rowOff>144518</xdr:rowOff>
    </xdr:from>
    <xdr:to>
      <xdr:col>1</xdr:col>
      <xdr:colOff>666365</xdr:colOff>
      <xdr:row>3</xdr:row>
      <xdr:rowOff>119885</xdr:rowOff>
    </xdr:to>
    <xdr:pic>
      <xdr:nvPicPr>
        <xdr:cNvPr id="2" name="2 Imagen">
          <a:extLst>
            <a:ext uri="{FF2B5EF4-FFF2-40B4-BE49-F238E27FC236}">
              <a16:creationId xmlns:a16="http://schemas.microsoft.com/office/drawing/2014/main" id="{3E884723-869B-4E36-90D5-6AB833A6FBCE}"/>
            </a:ext>
          </a:extLst>
        </xdr:cNvPr>
        <xdr:cNvPicPr/>
      </xdr:nvPicPr>
      <xdr:blipFill>
        <a:blip xmlns:r="http://schemas.openxmlformats.org/officeDocument/2006/relationships" r:embed="rId1"/>
        <a:stretch/>
      </xdr:blipFill>
      <xdr:spPr>
        <a:xfrm>
          <a:off x="101510" y="144518"/>
          <a:ext cx="631530" cy="546867"/>
        </a:xfrm>
        <a:prstGeom prst="rect">
          <a:avLst/>
        </a:prstGeom>
        <a:ln>
          <a:noFill/>
        </a:ln>
      </xdr:spPr>
    </xdr:pic>
    <xdr:clientData/>
  </xdr:twoCellAnchor>
  <xdr:twoCellAnchor>
    <xdr:from>
      <xdr:col>1</xdr:col>
      <xdr:colOff>22412</xdr:colOff>
      <xdr:row>40</xdr:row>
      <xdr:rowOff>190499</xdr:rowOff>
    </xdr:from>
    <xdr:to>
      <xdr:col>9</xdr:col>
      <xdr:colOff>0</xdr:colOff>
      <xdr:row>47</xdr:row>
      <xdr:rowOff>0</xdr:rowOff>
    </xdr:to>
    <xdr:sp macro="" textlink="">
      <xdr:nvSpPr>
        <xdr:cNvPr id="3" name="4 CuadroTexto">
          <a:extLst>
            <a:ext uri="{FF2B5EF4-FFF2-40B4-BE49-F238E27FC236}">
              <a16:creationId xmlns:a16="http://schemas.microsoft.com/office/drawing/2014/main" id="{8F06DFC9-42EE-4A79-BF3D-BD4EC81187CE}"/>
            </a:ext>
          </a:extLst>
        </xdr:cNvPr>
        <xdr:cNvSpPr txBox="1"/>
      </xdr:nvSpPr>
      <xdr:spPr>
        <a:xfrm>
          <a:off x="89087" y="13401674"/>
          <a:ext cx="13007788" cy="1143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ES_tradnl" sz="1000">
              <a:solidFill>
                <a:schemeClr val="dk1"/>
              </a:solidFill>
              <a:effectLst/>
              <a:latin typeface="Montserrat Light" panose="00000400000000000000" pitchFamily="2" charset="0"/>
              <a:ea typeface="+mn-ea"/>
              <a:cs typeface="+mn-cs"/>
            </a:rPr>
            <a:t>Al respecto, cobra relevancia lo dispuesto por el numeral 15 de los </a:t>
          </a:r>
          <a:r>
            <a:rPr lang="es-ES" sz="1000">
              <a:solidFill>
                <a:schemeClr val="dk1"/>
              </a:solidFill>
              <a:effectLst/>
              <a:latin typeface="Montserrat Light" panose="00000400000000000000" pitchFamily="2" charset="0"/>
              <a:ea typeface="+mn-ea"/>
              <a:cs typeface="+mn-cs"/>
            </a:rPr>
            <a:t>LINEAMIENTOS en materia de Austeridad Republicana de la Administración Pública Federal, publicados en el Diario Oficial de la Federación el día 18 de septiembre de 2020, en el que se establece como una de las dos condicionantes para efectuar nuevos arrendamientos, el que se cuente con disponibilidad presupuestaria; y que para mejor proveer se transcribe a continuación:</a:t>
          </a:r>
          <a:endParaRPr lang="es-MX" sz="1000">
            <a:solidFill>
              <a:schemeClr val="dk1"/>
            </a:solidFill>
            <a:effectLst/>
            <a:latin typeface="Montserrat Light" panose="00000400000000000000" pitchFamily="2" charset="0"/>
            <a:ea typeface="+mn-ea"/>
            <a:cs typeface="+mn-cs"/>
          </a:endParaRPr>
        </a:p>
        <a:p>
          <a:pPr algn="l"/>
          <a:r>
            <a:rPr lang="es-ES_tradnl" sz="1000">
              <a:solidFill>
                <a:schemeClr val="dk1"/>
              </a:solidFill>
              <a:effectLst/>
              <a:latin typeface="Montserrat Light" panose="00000400000000000000" pitchFamily="2" charset="0"/>
              <a:ea typeface="+mn-ea"/>
              <a:cs typeface="+mn-cs"/>
            </a:rPr>
            <a:t> </a:t>
          </a:r>
          <a:endParaRPr lang="es-MX" sz="1000">
            <a:solidFill>
              <a:schemeClr val="dk1"/>
            </a:solidFill>
            <a:effectLst/>
            <a:latin typeface="Montserrat Light" panose="00000400000000000000" pitchFamily="2" charset="0"/>
            <a:ea typeface="+mn-ea"/>
            <a:cs typeface="+mn-cs"/>
          </a:endParaRPr>
        </a:p>
        <a:p>
          <a:pPr algn="l"/>
          <a:r>
            <a:rPr lang="es-ES" sz="1000" i="1">
              <a:solidFill>
                <a:schemeClr val="dk1"/>
              </a:solidFill>
              <a:effectLst/>
              <a:latin typeface="Montserrat Light" panose="00000400000000000000" pitchFamily="2" charset="0"/>
              <a:ea typeface="+mn-ea"/>
              <a:cs typeface="+mn-cs"/>
            </a:rPr>
            <a:t>“</a:t>
          </a:r>
          <a:r>
            <a:rPr lang="es-ES" sz="1000" b="1" i="1">
              <a:solidFill>
                <a:schemeClr val="dk1"/>
              </a:solidFill>
              <a:effectLst/>
              <a:latin typeface="Montserrat Light" panose="00000400000000000000" pitchFamily="2" charset="0"/>
              <a:ea typeface="+mn-ea"/>
              <a:cs typeface="+mn-cs"/>
            </a:rPr>
            <a:t>15.</a:t>
          </a:r>
          <a:r>
            <a:rPr lang="es-ES" sz="1000" i="1">
              <a:solidFill>
                <a:schemeClr val="dk1"/>
              </a:solidFill>
              <a:effectLst/>
              <a:latin typeface="Montserrat Light" panose="00000400000000000000" pitchFamily="2" charset="0"/>
              <a:ea typeface="+mn-ea"/>
              <a:cs typeface="+mn-cs"/>
            </a:rPr>
            <a:t> No podrán efectuarse nuevos arrendamientos de bienes inmuebles para oficinas, salvo los casos estrictamente indispensables para la operación institucional, </a:t>
          </a:r>
          <a:r>
            <a:rPr lang="es-ES" sz="1000" i="1" u="sng">
              <a:solidFill>
                <a:schemeClr val="dk1"/>
              </a:solidFill>
              <a:effectLst/>
              <a:latin typeface="Montserrat Light" panose="00000400000000000000" pitchFamily="2" charset="0"/>
              <a:ea typeface="+mn-ea"/>
              <a:cs typeface="+mn-cs"/>
            </a:rPr>
            <a:t>siempre y cuando se cuente con la disponibilidad presupuestaria</a:t>
          </a:r>
          <a:r>
            <a:rPr lang="es-ES" sz="1000" i="1">
              <a:solidFill>
                <a:schemeClr val="dk1"/>
              </a:solidFill>
              <a:effectLst/>
              <a:latin typeface="Montserrat Light" panose="00000400000000000000" pitchFamily="2" charset="0"/>
              <a:ea typeface="+mn-ea"/>
              <a:cs typeface="+mn-cs"/>
            </a:rPr>
            <a:t> y con la autorización de la Secretaría de Hacienda, por conducto del Instituto de Administración y Avalúos de Bienes Nacionales, conforme a las disposiciones aplicables, buscando la máxima economía, eficiencia y funcionalidad.” </a:t>
          </a:r>
          <a:r>
            <a:rPr lang="es-ES" sz="1000">
              <a:solidFill>
                <a:schemeClr val="dk1"/>
              </a:solidFill>
              <a:effectLst/>
              <a:latin typeface="Montserrat Light" panose="00000400000000000000" pitchFamily="2" charset="0"/>
              <a:ea typeface="+mn-ea"/>
              <a:cs typeface="+mn-cs"/>
            </a:rPr>
            <a:t>(subrayado nuestro)</a:t>
          </a:r>
          <a:endParaRPr lang="es-MX" sz="1000">
            <a:solidFill>
              <a:schemeClr val="dk1"/>
            </a:solidFill>
            <a:effectLst/>
            <a:latin typeface="Montserrat Light" panose="00000400000000000000" pitchFamily="2" charset="0"/>
            <a:ea typeface="+mn-ea"/>
            <a:cs typeface="+mn-cs"/>
          </a:endParaRPr>
        </a:p>
        <a:p>
          <a:pPr algn="l"/>
          <a:endParaRPr lang="es-MX"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Josue.Jimenez\OPERACION%20Y%20CALCULO\2020\Documents%20and%20Settings\leopoldo.barrera\Configuraci&#243;n%20local\Archivos%20temporales%20de%20Internet\Content.Outlook\67YCNY0Q\Presupuesto%20Consolidado%202010%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Josue.Jimenez\OPERACION%20Y%20CALCULO\2020\Users\leopoldo.barrera\ANTIGUOS\2010\1%20ORIGINAL_2010\Presupuesto%20Consolidado%202010%2017-12-0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to02438wsmdm6\pagos%202011\Documents%20and%20Settings\marisol.diaz\Mis%20documentos\01%20Divisi&#243;n%20de%20Control%20de%20Seguros\01%20&#193;rea%20de%20Suscripci&#243;n\Nueva%20carpeta%20(2)\Presupuesto\Proyecto%20de%20Ptto%202011%20V.5%20real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Mto02438wsmdm6/pagos%202011/Documents%20and%20Settings/marisol.diaz/Mis%20documentos/01%20Divisi&#243;n%20de%20Control%20de%20Seguros/01%20&#193;rea%20de%20Suscripci&#243;n/Nueva%20carpeta%20(2)/Presupuesto/Proyecto%20de%20Ptto%202011%20V.5%20reales.xls" TargetMode="External"/><Relationship Id="rId1" Type="http://schemas.openxmlformats.org/officeDocument/2006/relationships/externalLinkPath" Target="/Mto02438wsmdm6/pagos%202011/Documents%20and%20Settings/marisol.diaz/Mis%20documentos/01%20Divisi&#243;n%20de%20Control%20de%20Seguros/01%20&#193;rea%20de%20Suscripci&#243;n/Nueva%20carpeta%20(2)/Presupuesto/Proyecto%20de%20Ptto%202011%20V.5%20reales.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cibyl.sandate/Documents/Cibyl%20Sandate/2017/SIPOT/Comodatos%20Formato%20Inventario%20de%20bienes%20inmuebles-2015.xls" TargetMode="External"/><Relationship Id="rId1" Type="http://schemas.openxmlformats.org/officeDocument/2006/relationships/externalLinkPath" Target="/Users/cibyl.sandate/Documents/Cibyl%20Sandate/2017/SIPOT/Comodatos%20Formato%20Inventario%20de%20bienes%20inmuebles-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ITES"/>
      <sheetName val="Integracion Pto 2010"/>
      <sheetName val="ORIGINAL_SG_DONATIVO"/>
      <sheetName val="ORIGINAL_SG"/>
      <sheetName val="ORIGINAL_SG_SEGUROS"/>
      <sheetName val="ORIGINAL_SG_DIDT"/>
      <sheetName val="ORIGINAL_Sepomex"/>
      <sheetName val="ORIGINAL_SG_Bancarios"/>
      <sheetName val="ORIGINAL_OPT_ACTIVOS"/>
      <sheetName val="ORIGINAL_PAE"/>
      <sheetName val="ORIGINAL_GUARD"/>
      <sheetName val="ORIGINAL_CO"/>
      <sheetName val="ORIGINAL_Com_Social"/>
      <sheetName val="ORIGINAL_JURIDICO_DIARIO_OF"/>
      <sheetName val="ORIGINAL_BC_etiq nc"/>
      <sheetName val="ORIGINAL BC_terap"/>
      <sheetName val="ORIGINAL_BC_no terap"/>
      <sheetName val="ORIGINAL_BC_S.I.)"/>
      <sheetName val="LICIT_2010_DIDT"/>
      <sheetName val="OF 835 RESUMEN"/>
      <sheetName val="OF 835 PARTIDA"/>
      <sheetName val="B_LICIT_2010"/>
      <sheetName val="UI UMAES"/>
      <sheetName val="B_CTAS"/>
      <sheetName val="UO AP"/>
      <sheetName val="cabez"/>
    </sheetNames>
    <sheetDataSet>
      <sheetData sheetId="0"/>
      <sheetData sheetId="1"/>
      <sheetData sheetId="2"/>
      <sheetData sheetId="3">
        <row r="10">
          <cell r="A10" t="str">
            <v>01</v>
          </cell>
          <cell r="B10" t="str">
            <v>Aguascalientes</v>
          </cell>
          <cell r="C10">
            <v>9582.1470000000008</v>
          </cell>
          <cell r="D10">
            <v>37039.373047700632</v>
          </cell>
          <cell r="E10">
            <v>27643.541318900003</v>
          </cell>
        </row>
        <row r="11">
          <cell r="A11" t="str">
            <v>02</v>
          </cell>
          <cell r="B11" t="str">
            <v>Baja California</v>
          </cell>
          <cell r="C11">
            <v>49437.678999999996</v>
          </cell>
          <cell r="D11">
            <v>128508.13898720908</v>
          </cell>
          <cell r="E11">
            <v>64832.101830999469</v>
          </cell>
        </row>
        <row r="12">
          <cell r="A12" t="str">
            <v>03</v>
          </cell>
          <cell r="B12" t="str">
            <v>Baja California Sur</v>
          </cell>
          <cell r="C12">
            <v>13705.865</v>
          </cell>
          <cell r="D12">
            <v>34544.437096945461</v>
          </cell>
          <cell r="E12">
            <v>54524.434262881819</v>
          </cell>
        </row>
        <row r="13">
          <cell r="A13" t="str">
            <v>04</v>
          </cell>
          <cell r="B13" t="str">
            <v>Campeche</v>
          </cell>
          <cell r="C13">
            <v>22180.267</v>
          </cell>
          <cell r="D13">
            <v>31141.001357936366</v>
          </cell>
          <cell r="E13">
            <v>18228.575890318181</v>
          </cell>
        </row>
        <row r="14">
          <cell r="A14" t="str">
            <v>05</v>
          </cell>
          <cell r="B14" t="str">
            <v>Coahuila</v>
          </cell>
          <cell r="C14">
            <v>46280.932999999997</v>
          </cell>
          <cell r="D14">
            <v>126896.71343605453</v>
          </cell>
          <cell r="E14">
            <v>68624.88762657273</v>
          </cell>
        </row>
        <row r="15">
          <cell r="A15" t="str">
            <v>06</v>
          </cell>
          <cell r="B15" t="str">
            <v>Colima</v>
          </cell>
          <cell r="C15">
            <v>14721.566999999999</v>
          </cell>
          <cell r="D15">
            <v>30629.038140645454</v>
          </cell>
          <cell r="E15">
            <v>22297.61429283582</v>
          </cell>
        </row>
        <row r="16">
          <cell r="A16" t="str">
            <v>07</v>
          </cell>
          <cell r="B16" t="str">
            <v>Chiapas</v>
          </cell>
          <cell r="C16">
            <v>25190.598000000002</v>
          </cell>
          <cell r="D16">
            <v>49727.052038063637</v>
          </cell>
          <cell r="E16">
            <v>70368.189644409096</v>
          </cell>
        </row>
        <row r="17">
          <cell r="A17" t="str">
            <v>08</v>
          </cell>
          <cell r="B17" t="str">
            <v>Chihuahua</v>
          </cell>
          <cell r="C17">
            <v>49113.745000000003</v>
          </cell>
          <cell r="D17">
            <v>144180.23691989866</v>
          </cell>
          <cell r="E17">
            <v>156993.3392390527</v>
          </cell>
        </row>
        <row r="18">
          <cell r="A18" t="str">
            <v>10</v>
          </cell>
          <cell r="B18" t="str">
            <v>Durango</v>
          </cell>
          <cell r="C18">
            <v>18733.616999999998</v>
          </cell>
          <cell r="D18">
            <v>52685.17771565455</v>
          </cell>
          <cell r="E18">
            <v>38822.758515863636</v>
          </cell>
        </row>
        <row r="19">
          <cell r="A19" t="str">
            <v>11</v>
          </cell>
          <cell r="B19" t="str">
            <v>Guanajuato</v>
          </cell>
          <cell r="C19">
            <v>22246.027999999998</v>
          </cell>
          <cell r="D19">
            <v>88750.904799700016</v>
          </cell>
          <cell r="E19">
            <v>35263.445727615181</v>
          </cell>
        </row>
        <row r="20">
          <cell r="A20" t="str">
            <v>12</v>
          </cell>
          <cell r="B20" t="str">
            <v>Guerrero</v>
          </cell>
          <cell r="C20">
            <v>38738.879999999997</v>
          </cell>
          <cell r="D20">
            <v>42621.992088945452</v>
          </cell>
          <cell r="E20">
            <v>36322.587746190911</v>
          </cell>
        </row>
        <row r="21">
          <cell r="A21" t="str">
            <v>13</v>
          </cell>
          <cell r="B21" t="str">
            <v>Hidalgo</v>
          </cell>
          <cell r="C21">
            <v>7054.62</v>
          </cell>
          <cell r="D21">
            <v>54181.197680881822</v>
          </cell>
          <cell r="E21">
            <v>34639.658876845453</v>
          </cell>
        </row>
        <row r="22">
          <cell r="A22" t="str">
            <v>14</v>
          </cell>
          <cell r="B22" t="str">
            <v>Jalisco</v>
          </cell>
          <cell r="C22">
            <v>66499.922000000006</v>
          </cell>
          <cell r="D22">
            <v>223319.32098875451</v>
          </cell>
          <cell r="E22">
            <v>129540.61252659091</v>
          </cell>
        </row>
        <row r="23">
          <cell r="A23" t="str">
            <v>15</v>
          </cell>
          <cell r="B23" t="str">
            <v>Estado de México Oriente</v>
          </cell>
          <cell r="C23">
            <v>33063.188000000002</v>
          </cell>
          <cell r="D23">
            <v>309903.8224118909</v>
          </cell>
          <cell r="E23">
            <v>24893.821399200002</v>
          </cell>
        </row>
        <row r="24">
          <cell r="A24" t="str">
            <v>16</v>
          </cell>
          <cell r="B24" t="str">
            <v>Estado de México Poniente</v>
          </cell>
          <cell r="C24">
            <v>18155.014999999999</v>
          </cell>
          <cell r="D24">
            <v>112849.31310261819</v>
          </cell>
          <cell r="E24">
            <v>24320.305995227274</v>
          </cell>
        </row>
        <row r="25">
          <cell r="A25" t="str">
            <v>17</v>
          </cell>
          <cell r="B25" t="str">
            <v>Michoacan</v>
          </cell>
          <cell r="C25">
            <v>19509.022000000001</v>
          </cell>
          <cell r="D25">
            <v>71538.27255462727</v>
          </cell>
          <cell r="E25">
            <v>79403.515840527281</v>
          </cell>
        </row>
        <row r="26">
          <cell r="A26" t="str">
            <v>18</v>
          </cell>
          <cell r="B26" t="str">
            <v>Morelos</v>
          </cell>
          <cell r="C26">
            <v>13937.476000000001</v>
          </cell>
          <cell r="D26">
            <v>51577.747345800002</v>
          </cell>
          <cell r="E26">
            <v>23171.886602407641</v>
          </cell>
        </row>
        <row r="27">
          <cell r="A27" t="str">
            <v>19</v>
          </cell>
          <cell r="B27" t="str">
            <v>Nayarit</v>
          </cell>
          <cell r="C27">
            <v>13208.645</v>
          </cell>
          <cell r="D27">
            <v>27598.510420236365</v>
          </cell>
          <cell r="E27">
            <v>25954.58324904546</v>
          </cell>
        </row>
        <row r="28">
          <cell r="A28" t="str">
            <v>20</v>
          </cell>
          <cell r="B28" t="str">
            <v>Nuevo León</v>
          </cell>
          <cell r="C28">
            <v>79315.584000000003</v>
          </cell>
          <cell r="D28">
            <v>152253.17638924546</v>
          </cell>
          <cell r="E28">
            <v>37814.371042381827</v>
          </cell>
        </row>
        <row r="29">
          <cell r="A29" t="str">
            <v>21</v>
          </cell>
          <cell r="B29" t="str">
            <v>Oaxaca</v>
          </cell>
          <cell r="C29">
            <v>16059.81</v>
          </cell>
          <cell r="D29">
            <v>32299.730339381822</v>
          </cell>
          <cell r="E29">
            <v>38764.46435963636</v>
          </cell>
        </row>
        <row r="30">
          <cell r="A30" t="str">
            <v>22</v>
          </cell>
          <cell r="B30" t="str">
            <v>Puebla</v>
          </cell>
          <cell r="C30">
            <v>16035.048000000001</v>
          </cell>
          <cell r="D30">
            <v>109941.68320873636</v>
          </cell>
          <cell r="E30">
            <v>37897.039360462462</v>
          </cell>
        </row>
        <row r="31">
          <cell r="A31" t="str">
            <v>23</v>
          </cell>
          <cell r="B31" t="str">
            <v>Queretaro</v>
          </cell>
          <cell r="C31">
            <v>10437.816000000001</v>
          </cell>
          <cell r="D31">
            <v>56209.36958720909</v>
          </cell>
          <cell r="E31">
            <v>26263.729767481818</v>
          </cell>
        </row>
        <row r="32">
          <cell r="A32" t="str">
            <v>24</v>
          </cell>
          <cell r="B32" t="str">
            <v>Quintana Roo</v>
          </cell>
          <cell r="C32">
            <v>27740.973000000002</v>
          </cell>
          <cell r="D32">
            <v>55130.462351900002</v>
          </cell>
          <cell r="E32">
            <v>35650.935547145462</v>
          </cell>
        </row>
        <row r="33">
          <cell r="A33" t="str">
            <v>25</v>
          </cell>
          <cell r="B33" t="str">
            <v>San Luis Potosí</v>
          </cell>
          <cell r="C33">
            <v>21007.215</v>
          </cell>
          <cell r="D33">
            <v>60619.787543545463</v>
          </cell>
          <cell r="E33">
            <v>54654.138299445462</v>
          </cell>
        </row>
        <row r="34">
          <cell r="A34" t="str">
            <v>26</v>
          </cell>
          <cell r="B34" t="str">
            <v>Sinaloa</v>
          </cell>
          <cell r="C34">
            <v>55139.529000000002</v>
          </cell>
          <cell r="D34">
            <v>92647.157282280561</v>
          </cell>
          <cell r="E34">
            <v>72698.377629781098</v>
          </cell>
        </row>
        <row r="35">
          <cell r="A35" t="str">
            <v>27</v>
          </cell>
          <cell r="B35" t="str">
            <v>Sonora</v>
          </cell>
          <cell r="C35">
            <v>65807.767999999996</v>
          </cell>
          <cell r="D35">
            <v>143006.86382922728</v>
          </cell>
          <cell r="E35">
            <v>94566.623170618186</v>
          </cell>
        </row>
        <row r="36">
          <cell r="A36" t="str">
            <v>28</v>
          </cell>
          <cell r="B36" t="str">
            <v>Tabasco</v>
          </cell>
          <cell r="C36">
            <v>20723.072</v>
          </cell>
          <cell r="D36">
            <v>34693.008203454548</v>
          </cell>
          <cell r="E36">
            <v>30531.811135209089</v>
          </cell>
        </row>
        <row r="37">
          <cell r="A37" t="str">
            <v>29</v>
          </cell>
          <cell r="B37" t="str">
            <v>Tamaulipas</v>
          </cell>
          <cell r="C37">
            <v>60678.163</v>
          </cell>
          <cell r="D37">
            <v>104205.7718306091</v>
          </cell>
          <cell r="E37">
            <v>64155.118190918191</v>
          </cell>
        </row>
        <row r="38">
          <cell r="A38" t="str">
            <v>30</v>
          </cell>
          <cell r="B38" t="str">
            <v>Tlaxcala</v>
          </cell>
          <cell r="C38">
            <v>4624.7359999999999</v>
          </cell>
          <cell r="D38">
            <v>24959.770082827275</v>
          </cell>
          <cell r="E38">
            <v>5648.5334602272742</v>
          </cell>
        </row>
        <row r="39">
          <cell r="A39" t="str">
            <v>31</v>
          </cell>
          <cell r="B39" t="str">
            <v>Veracruz Norte</v>
          </cell>
          <cell r="C39">
            <v>30568.141</v>
          </cell>
          <cell r="D39">
            <v>83749.074401909093</v>
          </cell>
          <cell r="E39">
            <v>47294.947057090911</v>
          </cell>
        </row>
        <row r="40">
          <cell r="A40" t="str">
            <v>32</v>
          </cell>
          <cell r="B40" t="str">
            <v>Veracruz Sur</v>
          </cell>
          <cell r="C40">
            <v>34040.404999999999</v>
          </cell>
          <cell r="D40">
            <v>70807.961054054555</v>
          </cell>
          <cell r="E40">
            <v>51168.467412872727</v>
          </cell>
        </row>
        <row r="41">
          <cell r="A41" t="str">
            <v>33</v>
          </cell>
          <cell r="B41" t="str">
            <v>Yucatán</v>
          </cell>
          <cell r="C41">
            <v>25519.03</v>
          </cell>
          <cell r="D41">
            <v>44811.13282974546</v>
          </cell>
          <cell r="E41">
            <v>60912.930370500006</v>
          </cell>
        </row>
        <row r="42">
          <cell r="A42" t="str">
            <v>34</v>
          </cell>
          <cell r="B42" t="str">
            <v>Zacatecas</v>
          </cell>
          <cell r="C42">
            <v>7413.3190000000004</v>
          </cell>
          <cell r="D42">
            <v>33848.242707736368</v>
          </cell>
          <cell r="E42">
            <v>38372.437234772726</v>
          </cell>
        </row>
        <row r="43">
          <cell r="A43" t="str">
            <v>35</v>
          </cell>
          <cell r="B43" t="str">
            <v>Noroeste</v>
          </cell>
          <cell r="C43">
            <v>52965.036999999997</v>
          </cell>
          <cell r="D43">
            <v>247725.75332640912</v>
          </cell>
          <cell r="E43">
            <v>22973.368585818182</v>
          </cell>
        </row>
        <row r="44">
          <cell r="A44" t="str">
            <v>37</v>
          </cell>
          <cell r="B44" t="str">
            <v>Suroeste</v>
          </cell>
          <cell r="C44">
            <v>53311.716</v>
          </cell>
          <cell r="D44">
            <v>443854.02670747275</v>
          </cell>
          <cell r="E44">
            <v>43557.511190948178</v>
          </cell>
        </row>
        <row r="45">
          <cell r="B45" t="str">
            <v>Total Delegaciones</v>
          </cell>
          <cell r="C45">
            <v>1062746.5760000001</v>
          </cell>
          <cell r="D45">
            <v>3408455.2218093071</v>
          </cell>
          <cell r="E45">
            <v>1698770.6644007938</v>
          </cell>
        </row>
        <row r="47">
          <cell r="A47" t="str">
            <v>051901</v>
          </cell>
          <cell r="B47" t="str">
            <v>H. Esp. No. 71 Torreón Coah.</v>
          </cell>
          <cell r="C47">
            <v>11914.387000000001</v>
          </cell>
          <cell r="D47">
            <v>26009.218575599996</v>
          </cell>
          <cell r="E47">
            <v>1853.720973</v>
          </cell>
        </row>
        <row r="48">
          <cell r="A48" t="str">
            <v>111901</v>
          </cell>
          <cell r="B48" t="str">
            <v>H. de Especialidades León Gto.</v>
          </cell>
          <cell r="C48">
            <v>4859.6139999999996</v>
          </cell>
          <cell r="D48">
            <v>10310.273426936365</v>
          </cell>
          <cell r="E48">
            <v>4662.02888639091</v>
          </cell>
        </row>
        <row r="49">
          <cell r="A49" t="str">
            <v>111301</v>
          </cell>
          <cell r="B49" t="str">
            <v>H. Gineco-Pediatría No. 48 León Gto.</v>
          </cell>
          <cell r="C49">
            <v>3240.6260000000002</v>
          </cell>
          <cell r="D49">
            <v>6691.9048041181823</v>
          </cell>
          <cell r="E49">
            <v>2481.3971375818182</v>
          </cell>
        </row>
        <row r="50">
          <cell r="A50" t="str">
            <v>141101</v>
          </cell>
          <cell r="B50" t="str">
            <v>H. de Pediatría Oblatos CMN Jal.</v>
          </cell>
          <cell r="C50">
            <v>0</v>
          </cell>
          <cell r="D50">
            <v>5113.4849456363645</v>
          </cell>
          <cell r="E50">
            <v>3273.8214519636363</v>
          </cell>
        </row>
        <row r="51">
          <cell r="A51" t="str">
            <v>141301</v>
          </cell>
          <cell r="B51" t="str">
            <v>H. Gineco-Obst.Oblatos CMN Jal.</v>
          </cell>
          <cell r="C51">
            <v>0</v>
          </cell>
          <cell r="D51">
            <v>1888.8745068818182</v>
          </cell>
          <cell r="E51">
            <v>167.07917838181817</v>
          </cell>
        </row>
        <row r="52">
          <cell r="A52" t="str">
            <v>141901</v>
          </cell>
          <cell r="B52" t="str">
            <v>H. de Especialidades Oblatos CMN Jal.</v>
          </cell>
          <cell r="C52">
            <v>0</v>
          </cell>
          <cell r="D52">
            <v>13940.87994980909</v>
          </cell>
          <cell r="E52">
            <v>1667.6260109505456</v>
          </cell>
        </row>
        <row r="53">
          <cell r="A53" t="str">
            <v>161401</v>
          </cell>
          <cell r="B53" t="str">
            <v>H.de Traumautología y Ortopedia. L. Verdes</v>
          </cell>
          <cell r="C53">
            <v>2636.0149999999999</v>
          </cell>
          <cell r="D53">
            <v>16735.107024409092</v>
          </cell>
          <cell r="E53">
            <v>560.32714258181818</v>
          </cell>
        </row>
        <row r="54">
          <cell r="A54" t="str">
            <v>201902</v>
          </cell>
          <cell r="B54" t="str">
            <v>H. de Cardiología No. 34 Monterrey N.L</v>
          </cell>
          <cell r="C54">
            <v>6370.0029999999997</v>
          </cell>
          <cell r="D54">
            <v>11207.744019845455</v>
          </cell>
          <cell r="E54">
            <v>2930.0414550727273</v>
          </cell>
        </row>
        <row r="55">
          <cell r="A55" t="str">
            <v>201901</v>
          </cell>
          <cell r="B55" t="str">
            <v>H. de Esp. No. 25 Monterrey N.L</v>
          </cell>
          <cell r="C55">
            <v>11741.638000000001</v>
          </cell>
          <cell r="D55">
            <v>15096.804566172728</v>
          </cell>
          <cell r="E55">
            <v>1126.9785525818181</v>
          </cell>
        </row>
        <row r="56">
          <cell r="A56" t="str">
            <v>201401</v>
          </cell>
          <cell r="B56" t="str">
            <v>H. de Traum. Y Ortopedia Monterrey N.L.</v>
          </cell>
          <cell r="C56">
            <v>8469.7420000000002</v>
          </cell>
          <cell r="D56">
            <v>12562.340874436364</v>
          </cell>
          <cell r="E56">
            <v>4336.3020665545455</v>
          </cell>
        </row>
        <row r="57">
          <cell r="A57" t="str">
            <v>201301</v>
          </cell>
          <cell r="B57" t="str">
            <v>H. de Gineco Obst. No. 23 Monterrey N.L.</v>
          </cell>
          <cell r="C57">
            <v>5912.366</v>
          </cell>
          <cell r="D57">
            <v>11884.63857430909</v>
          </cell>
          <cell r="E57">
            <v>735.75917338181819</v>
          </cell>
        </row>
        <row r="58">
          <cell r="A58" t="str">
            <v>221901</v>
          </cell>
          <cell r="B58" t="str">
            <v>H. de Especialidades CMN Pue.</v>
          </cell>
          <cell r="C58">
            <v>4504.3040000000001</v>
          </cell>
          <cell r="D58">
            <v>16506.752284572729</v>
          </cell>
          <cell r="E58">
            <v>1110.3539911454545</v>
          </cell>
        </row>
        <row r="59">
          <cell r="A59" t="str">
            <v>221401</v>
          </cell>
          <cell r="B59" t="str">
            <v>H. Traum y Ortopedia CMN Pue.</v>
          </cell>
          <cell r="C59">
            <v>1224.5609999999999</v>
          </cell>
          <cell r="D59">
            <v>7657.1227593545455</v>
          </cell>
          <cell r="E59">
            <v>69.530058236363658</v>
          </cell>
        </row>
        <row r="60">
          <cell r="A60" t="str">
            <v>271901</v>
          </cell>
          <cell r="B60" t="str">
            <v>H. de Especialidades No.2 Obregón Son.</v>
          </cell>
          <cell r="C60">
            <v>0</v>
          </cell>
          <cell r="D60">
            <v>30710.617993781823</v>
          </cell>
          <cell r="E60">
            <v>13616.140374672728</v>
          </cell>
        </row>
        <row r="61">
          <cell r="A61" t="str">
            <v>311901</v>
          </cell>
          <cell r="B61" t="str">
            <v>H. de Especialidades No.14 Ver.</v>
          </cell>
          <cell r="C61">
            <v>15363.776</v>
          </cell>
          <cell r="D61">
            <v>19743.240395863635</v>
          </cell>
          <cell r="E61">
            <v>11628.840153036364</v>
          </cell>
        </row>
        <row r="62">
          <cell r="A62" t="str">
            <v>331901</v>
          </cell>
          <cell r="B62" t="str">
            <v>H. de Especialidades Yucatán</v>
          </cell>
          <cell r="C62">
            <v>17617.405999999999</v>
          </cell>
          <cell r="D62">
            <v>13665.191559972729</v>
          </cell>
          <cell r="E62">
            <v>9037.9055726818169</v>
          </cell>
        </row>
        <row r="63">
          <cell r="A63" t="str">
            <v>351401</v>
          </cell>
          <cell r="B63" t="str">
            <v>H. de Traum. Mag. De la salinas</v>
          </cell>
          <cell r="C63">
            <v>6015.3990000000003</v>
          </cell>
          <cell r="D63">
            <v>25726.68340402727</v>
          </cell>
          <cell r="E63">
            <v>619.24708654545452</v>
          </cell>
        </row>
        <row r="64">
          <cell r="A64" t="str">
            <v>361001</v>
          </cell>
          <cell r="B64" t="str">
            <v>H. General CMN la Raza</v>
          </cell>
          <cell r="C64">
            <v>0</v>
          </cell>
          <cell r="D64">
            <v>11848.875235481821</v>
          </cell>
          <cell r="E64">
            <v>1174.8605352545453</v>
          </cell>
        </row>
        <row r="65">
          <cell r="A65" t="str">
            <v>361301</v>
          </cell>
          <cell r="B65" t="str">
            <v>H. de Gineco-Obst. No. 3 CMN la Raza.</v>
          </cell>
          <cell r="C65">
            <v>1799.6769999999999</v>
          </cell>
          <cell r="D65">
            <v>4519.893926836362</v>
          </cell>
          <cell r="E65">
            <v>2487.8849212454547</v>
          </cell>
        </row>
        <row r="66">
          <cell r="A66" t="str">
            <v>361901</v>
          </cell>
          <cell r="B66" t="str">
            <v>H. de Especialidades CMN la Raza</v>
          </cell>
          <cell r="C66">
            <v>0</v>
          </cell>
          <cell r="D66">
            <v>10642.759737881821</v>
          </cell>
          <cell r="E66">
            <v>6.8639939727272727</v>
          </cell>
        </row>
        <row r="67">
          <cell r="A67" t="str">
            <v>371301</v>
          </cell>
          <cell r="B67" t="str">
            <v>H. Gineco-Obst.No.4 CMN Siglo XXI</v>
          </cell>
          <cell r="C67">
            <v>0</v>
          </cell>
          <cell r="D67">
            <v>9575.1683185363654</v>
          </cell>
          <cell r="E67">
            <v>633.28366529999994</v>
          </cell>
        </row>
        <row r="68">
          <cell r="A68" t="str">
            <v>371101</v>
          </cell>
          <cell r="B68" t="str">
            <v>H. de Pediatría CMN Siglo XXI</v>
          </cell>
          <cell r="C68">
            <v>3458.3919999999998</v>
          </cell>
          <cell r="D68">
            <v>10004.36403838182</v>
          </cell>
          <cell r="E68">
            <v>1996.1780472636362</v>
          </cell>
        </row>
        <row r="69">
          <cell r="A69" t="str">
            <v>371201</v>
          </cell>
          <cell r="B69" t="str">
            <v>H. de Oncología CMN Siglo XXI</v>
          </cell>
          <cell r="C69">
            <v>3086.7640000000001</v>
          </cell>
          <cell r="D69">
            <v>9200.3349883545452</v>
          </cell>
          <cell r="E69">
            <v>2748.116722827273</v>
          </cell>
        </row>
        <row r="70">
          <cell r="A70" t="str">
            <v>371802</v>
          </cell>
          <cell r="B70" t="str">
            <v>H. de Cardiología CMN Siglo XXI.</v>
          </cell>
          <cell r="C70">
            <v>2666.145</v>
          </cell>
          <cell r="D70">
            <v>8983.6267853090903</v>
          </cell>
          <cell r="E70">
            <v>1554.5280449636364</v>
          </cell>
        </row>
        <row r="71">
          <cell r="A71" t="str">
            <v>371902</v>
          </cell>
          <cell r="B71" t="str">
            <v>H. de Especialidades CMN Siglo XXI</v>
          </cell>
          <cell r="C71">
            <v>10028.428</v>
          </cell>
          <cell r="D71">
            <v>28678.955691809093</v>
          </cell>
          <cell r="E71">
            <v>468.8477946454546</v>
          </cell>
        </row>
        <row r="72">
          <cell r="B72" t="str">
            <v>Total UMAES</v>
          </cell>
          <cell r="C72">
            <v>120909.24300000002</v>
          </cell>
          <cell r="D72">
            <v>338904.85838831821</v>
          </cell>
          <cell r="E72">
            <v>70947.662990232348</v>
          </cell>
        </row>
        <row r="74">
          <cell r="A74" t="str">
            <v>186001</v>
          </cell>
          <cell r="B74" t="str">
            <v>Centro Vacacional Oaxtepec</v>
          </cell>
          <cell r="C74">
            <v>5081.7240000000002</v>
          </cell>
          <cell r="D74">
            <v>6118.4250540636367</v>
          </cell>
          <cell r="E74">
            <v>212.88339823636363</v>
          </cell>
        </row>
        <row r="75">
          <cell r="A75" t="str">
            <v>226001</v>
          </cell>
          <cell r="B75" t="str">
            <v>Centro Vacacional Metepec</v>
          </cell>
          <cell r="C75">
            <v>1674.8209999999999</v>
          </cell>
          <cell r="D75">
            <v>4946.4561745181818</v>
          </cell>
          <cell r="E75">
            <v>325.7010014818182</v>
          </cell>
        </row>
        <row r="76">
          <cell r="A76" t="str">
            <v>306001</v>
          </cell>
          <cell r="B76" t="str">
            <v>Centro Vacacional Trinidad</v>
          </cell>
          <cell r="C76">
            <v>936.02</v>
          </cell>
          <cell r="D76">
            <v>5558.1138942727275</v>
          </cell>
          <cell r="E76">
            <v>211.50150154545457</v>
          </cell>
        </row>
        <row r="77">
          <cell r="A77" t="str">
            <v>306002</v>
          </cell>
          <cell r="B77" t="str">
            <v>Centro Vacacional Malintzi</v>
          </cell>
          <cell r="C77">
            <v>211.685</v>
          </cell>
          <cell r="D77">
            <v>712.17103289090915</v>
          </cell>
          <cell r="E77">
            <v>91.382221745454544</v>
          </cell>
        </row>
        <row r="78">
          <cell r="B78" t="str">
            <v>Total Centros Vacacionales</v>
          </cell>
          <cell r="C78">
            <v>7904.2500000000009</v>
          </cell>
          <cell r="D78">
            <v>17335.166155745457</v>
          </cell>
          <cell r="E78">
            <v>841.46812300909107</v>
          </cell>
        </row>
        <row r="80">
          <cell r="A80" t="str">
            <v>09</v>
          </cell>
          <cell r="B80" t="str">
            <v>Nivel Central</v>
          </cell>
          <cell r="C80">
            <v>24502.467000000001</v>
          </cell>
          <cell r="D80">
            <v>112739.1633960091</v>
          </cell>
          <cell r="E80">
            <v>4700.5129880090917</v>
          </cell>
        </row>
        <row r="82">
          <cell r="B82" t="str">
            <v>TOTAL GENERAL</v>
          </cell>
          <cell r="C82">
            <v>1216062.5360000001</v>
          </cell>
          <cell r="D82">
            <v>3877434.4097493798</v>
          </cell>
          <cell r="E82">
            <v>1775260.3085020443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ITES"/>
      <sheetName val="Integracion Pto 2010"/>
      <sheetName val="ORIGINAL_SG_Tesoreria_ajuste"/>
      <sheetName val="ORIGINAL_SG_DONATIVO"/>
      <sheetName val="ORIGINAL_SG"/>
      <sheetName val="ORIGINAL_SG_SEGUROS"/>
      <sheetName val="ORIGINAL_SG_DIDT"/>
      <sheetName val="ORIGINAL_Sepomex"/>
      <sheetName val="ORIGINAL_SG_Bancarios"/>
      <sheetName val="ORIGINAL_OPT_ACTIVOS"/>
      <sheetName val="ORIGINAL_PAE"/>
      <sheetName val="ORIGINAL_GUARD"/>
      <sheetName val="ORIGINAL_CO"/>
      <sheetName val="ORIGINAL_Com_Social"/>
      <sheetName val="ORIGINAL_JURIDICO_DIARIO_OF"/>
      <sheetName val="ORIGINAL_BC_etiq nc"/>
      <sheetName val="ORIGINAL BC_terap"/>
      <sheetName val="ORIGINAL_BC_no terap"/>
      <sheetName val="ORIGINAL_BC_S.I.)"/>
      <sheetName val="LICIT_2010_DIDT"/>
      <sheetName val="OF 835 RESUMEN"/>
      <sheetName val="OF 835 PARTIDA"/>
      <sheetName val="B_LICIT_2010"/>
      <sheetName val="UI UMAES"/>
      <sheetName val="B_CTAS"/>
      <sheetName val="UO AP"/>
      <sheetName val="cabe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
          <cell r="A1" t="str">
            <v>UN_AP</v>
          </cell>
          <cell r="B1" t="str">
            <v>UMAE's</v>
          </cell>
          <cell r="C1" t="str">
            <v>UI CORRECTA</v>
          </cell>
        </row>
        <row r="2">
          <cell r="A2" t="str">
            <v>00501</v>
          </cell>
          <cell r="B2" t="str">
            <v>00501 H. Esp. No. 71 Torreón Coah.</v>
          </cell>
          <cell r="C2">
            <v>51901</v>
          </cell>
          <cell r="D2" t="str">
            <v>051901</v>
          </cell>
        </row>
        <row r="3">
          <cell r="A3" t="str">
            <v>01101</v>
          </cell>
          <cell r="B3" t="str">
            <v>01101 H. de Especialidades León Gto.</v>
          </cell>
          <cell r="C3">
            <v>111901</v>
          </cell>
          <cell r="D3" t="str">
            <v>111901</v>
          </cell>
        </row>
        <row r="4">
          <cell r="A4" t="str">
            <v>01102</v>
          </cell>
          <cell r="B4" t="str">
            <v>01102 H. Gineco-Pediatría No. 48 León Gto.</v>
          </cell>
          <cell r="C4">
            <v>111301</v>
          </cell>
          <cell r="D4" t="str">
            <v>111301</v>
          </cell>
        </row>
        <row r="5">
          <cell r="A5" t="str">
            <v>01401</v>
          </cell>
          <cell r="B5" t="str">
            <v>01401 H. de Pediatría Oblatos CMN Jal.</v>
          </cell>
          <cell r="C5">
            <v>141101</v>
          </cell>
          <cell r="D5" t="str">
            <v>141101</v>
          </cell>
        </row>
        <row r="6">
          <cell r="A6" t="str">
            <v>01402</v>
          </cell>
          <cell r="B6" t="str">
            <v>01402 H. Gineco-Obst.Oblatos CMN Jal.</v>
          </cell>
          <cell r="C6">
            <v>141301</v>
          </cell>
          <cell r="D6" t="str">
            <v>141301</v>
          </cell>
        </row>
        <row r="7">
          <cell r="A7" t="str">
            <v>01403</v>
          </cell>
          <cell r="B7" t="str">
            <v>01403 H. de Especialidades Oblatos CMN Jal.</v>
          </cell>
          <cell r="C7">
            <v>141901</v>
          </cell>
          <cell r="D7" t="str">
            <v>141901</v>
          </cell>
        </row>
        <row r="8">
          <cell r="A8" t="str">
            <v>01601</v>
          </cell>
          <cell r="B8" t="str">
            <v>01601 H.de Traumautología y Ortopedia. L. Verdes</v>
          </cell>
          <cell r="C8">
            <v>161401</v>
          </cell>
          <cell r="D8" t="str">
            <v>161401</v>
          </cell>
        </row>
        <row r="9">
          <cell r="A9" t="str">
            <v>02001</v>
          </cell>
          <cell r="B9" t="str">
            <v>02001 H. de Cardiología No. 34 Monterrey N.L</v>
          </cell>
          <cell r="C9">
            <v>201902</v>
          </cell>
          <cell r="D9" t="str">
            <v>201902</v>
          </cell>
        </row>
        <row r="10">
          <cell r="A10" t="str">
            <v>02002</v>
          </cell>
          <cell r="B10" t="str">
            <v>02002 H. de Esp. No. 25 Monterrey N.L</v>
          </cell>
          <cell r="C10">
            <v>201901</v>
          </cell>
          <cell r="D10" t="str">
            <v>201901</v>
          </cell>
        </row>
        <row r="11">
          <cell r="A11" t="str">
            <v>02004</v>
          </cell>
          <cell r="B11" t="str">
            <v>02004 H. de Traum. Y Ortopedia Monterrey N.L.</v>
          </cell>
          <cell r="C11">
            <v>201401</v>
          </cell>
          <cell r="D11" t="str">
            <v>201401</v>
          </cell>
        </row>
        <row r="12">
          <cell r="A12" t="str">
            <v>02005</v>
          </cell>
          <cell r="B12" t="str">
            <v>02005 H. de Gineco Obst. No. 23 Monterrey N.L.</v>
          </cell>
          <cell r="C12">
            <v>201301</v>
          </cell>
          <cell r="D12" t="str">
            <v>201301</v>
          </cell>
        </row>
        <row r="13">
          <cell r="A13" t="str">
            <v>02201</v>
          </cell>
          <cell r="B13" t="str">
            <v>02201 H. de Especialidades CMN Pue.</v>
          </cell>
          <cell r="C13">
            <v>221901</v>
          </cell>
          <cell r="D13" t="str">
            <v>221901</v>
          </cell>
        </row>
        <row r="14">
          <cell r="A14" t="str">
            <v>02202</v>
          </cell>
          <cell r="B14" t="str">
            <v>02202 H. Traum y Ortopedia CMN Pue.</v>
          </cell>
          <cell r="C14">
            <v>221401</v>
          </cell>
          <cell r="D14" t="str">
            <v>221401</v>
          </cell>
        </row>
        <row r="15">
          <cell r="A15" t="str">
            <v>02701</v>
          </cell>
          <cell r="B15" t="str">
            <v>02701 H. de Especialidades No.2 Obregón Son.</v>
          </cell>
          <cell r="C15">
            <v>271901</v>
          </cell>
          <cell r="D15" t="str">
            <v>271901</v>
          </cell>
        </row>
        <row r="16">
          <cell r="A16" t="str">
            <v>03101</v>
          </cell>
          <cell r="B16" t="str">
            <v>03101 H. de Especialidades No.14 Ver.</v>
          </cell>
          <cell r="C16">
            <v>311901</v>
          </cell>
          <cell r="D16" t="str">
            <v>311901</v>
          </cell>
        </row>
        <row r="17">
          <cell r="A17" t="str">
            <v>03301</v>
          </cell>
          <cell r="B17" t="str">
            <v>03301 H. de Especialidades Yucatán</v>
          </cell>
          <cell r="C17">
            <v>331901</v>
          </cell>
          <cell r="D17" t="str">
            <v>331901</v>
          </cell>
        </row>
        <row r="18">
          <cell r="A18" t="str">
            <v>03501</v>
          </cell>
          <cell r="B18" t="str">
            <v>03501 H. de Traum. Mag. De la salinas</v>
          </cell>
          <cell r="C18">
            <v>351401</v>
          </cell>
          <cell r="D18" t="str">
            <v>351401</v>
          </cell>
        </row>
        <row r="19">
          <cell r="A19" t="str">
            <v>03601</v>
          </cell>
          <cell r="B19" t="str">
            <v>03601 H. General CMN la Raza</v>
          </cell>
          <cell r="C19">
            <v>361001</v>
          </cell>
          <cell r="D19" t="str">
            <v>361001</v>
          </cell>
        </row>
        <row r="20">
          <cell r="A20" t="str">
            <v>03602</v>
          </cell>
          <cell r="B20" t="str">
            <v>03602 H. de Gineco-Obst. No. 3 CMN la Raza.</v>
          </cell>
          <cell r="C20">
            <v>361301</v>
          </cell>
          <cell r="D20" t="str">
            <v>361301</v>
          </cell>
        </row>
        <row r="21">
          <cell r="A21" t="str">
            <v>03603</v>
          </cell>
          <cell r="B21" t="str">
            <v>03603 H. de Especialidades CMN la Raza</v>
          </cell>
          <cell r="C21">
            <v>361901</v>
          </cell>
          <cell r="D21" t="str">
            <v>361901</v>
          </cell>
        </row>
        <row r="22">
          <cell r="A22" t="str">
            <v>03701</v>
          </cell>
          <cell r="B22" t="str">
            <v>03701 H. Gineco-Obst.No.4 CMN Siglo XXI</v>
          </cell>
          <cell r="C22">
            <v>371301</v>
          </cell>
          <cell r="D22" t="str">
            <v>371301</v>
          </cell>
        </row>
        <row r="23">
          <cell r="A23" t="str">
            <v>03702</v>
          </cell>
          <cell r="B23" t="str">
            <v>03702 H. de Pediatría CMN Siglo XXI</v>
          </cell>
          <cell r="C23">
            <v>371101</v>
          </cell>
          <cell r="D23" t="str">
            <v>371101</v>
          </cell>
        </row>
        <row r="24">
          <cell r="A24" t="str">
            <v>03703</v>
          </cell>
          <cell r="B24" t="str">
            <v>03703 H. de Oncología CMN Siglo XXI</v>
          </cell>
          <cell r="C24">
            <v>371201</v>
          </cell>
          <cell r="D24" t="str">
            <v>371201</v>
          </cell>
        </row>
        <row r="25">
          <cell r="A25" t="str">
            <v>03704</v>
          </cell>
          <cell r="B25" t="str">
            <v>03704 H. de Cardiología CMN Siglo XXI.</v>
          </cell>
          <cell r="C25">
            <v>371802</v>
          </cell>
          <cell r="D25" t="str">
            <v>371802</v>
          </cell>
        </row>
        <row r="26">
          <cell r="A26" t="str">
            <v>03705</v>
          </cell>
          <cell r="B26" t="str">
            <v>03705 H. de Especialidades CMN Siglo XXI</v>
          </cell>
          <cell r="C26">
            <v>371902</v>
          </cell>
          <cell r="D26" t="str">
            <v>371902</v>
          </cell>
        </row>
        <row r="27">
          <cell r="A27" t="str">
            <v>00001</v>
          </cell>
          <cell r="B27" t="str">
            <v>01</v>
          </cell>
          <cell r="C27" t="str">
            <v>01</v>
          </cell>
          <cell r="D27" t="str">
            <v>01</v>
          </cell>
        </row>
        <row r="28">
          <cell r="A28" t="str">
            <v>00002</v>
          </cell>
          <cell r="B28" t="str">
            <v>02</v>
          </cell>
          <cell r="C28" t="str">
            <v>02</v>
          </cell>
          <cell r="D28" t="str">
            <v>02</v>
          </cell>
        </row>
        <row r="29">
          <cell r="A29" t="str">
            <v>00003</v>
          </cell>
          <cell r="B29" t="str">
            <v>03</v>
          </cell>
          <cell r="C29" t="str">
            <v>03</v>
          </cell>
          <cell r="D29" t="str">
            <v>03</v>
          </cell>
        </row>
        <row r="30">
          <cell r="A30" t="str">
            <v>00004</v>
          </cell>
          <cell r="B30" t="str">
            <v>04</v>
          </cell>
          <cell r="C30" t="str">
            <v>04</v>
          </cell>
          <cell r="D30" t="str">
            <v>04</v>
          </cell>
        </row>
        <row r="31">
          <cell r="A31" t="str">
            <v>00005</v>
          </cell>
          <cell r="B31" t="str">
            <v>05</v>
          </cell>
          <cell r="C31" t="str">
            <v>05</v>
          </cell>
          <cell r="D31" t="str">
            <v>05</v>
          </cell>
        </row>
        <row r="32">
          <cell r="A32" t="str">
            <v>00006</v>
          </cell>
          <cell r="B32" t="str">
            <v>06</v>
          </cell>
          <cell r="C32" t="str">
            <v>06</v>
          </cell>
          <cell r="D32" t="str">
            <v>06</v>
          </cell>
        </row>
        <row r="33">
          <cell r="A33" t="str">
            <v>00007</v>
          </cell>
          <cell r="B33" t="str">
            <v>07</v>
          </cell>
          <cell r="C33" t="str">
            <v>07</v>
          </cell>
          <cell r="D33" t="str">
            <v>07</v>
          </cell>
        </row>
        <row r="34">
          <cell r="A34" t="str">
            <v>00008</v>
          </cell>
          <cell r="B34" t="str">
            <v>08</v>
          </cell>
          <cell r="C34" t="str">
            <v>08</v>
          </cell>
          <cell r="D34" t="str">
            <v>08</v>
          </cell>
        </row>
        <row r="35">
          <cell r="A35" t="str">
            <v>00009</v>
          </cell>
          <cell r="B35" t="str">
            <v>09</v>
          </cell>
          <cell r="C35" t="str">
            <v>09</v>
          </cell>
          <cell r="D35" t="str">
            <v>09</v>
          </cell>
        </row>
        <row r="36">
          <cell r="A36" t="str">
            <v>00010</v>
          </cell>
          <cell r="B36" t="str">
            <v>10</v>
          </cell>
          <cell r="C36" t="str">
            <v>10</v>
          </cell>
          <cell r="D36" t="str">
            <v>10</v>
          </cell>
        </row>
        <row r="37">
          <cell r="A37" t="str">
            <v>00011</v>
          </cell>
          <cell r="B37" t="str">
            <v>11</v>
          </cell>
          <cell r="C37" t="str">
            <v>11</v>
          </cell>
          <cell r="D37" t="str">
            <v>11</v>
          </cell>
        </row>
        <row r="38">
          <cell r="A38" t="str">
            <v>00012</v>
          </cell>
          <cell r="B38" t="str">
            <v>12</v>
          </cell>
          <cell r="C38" t="str">
            <v>12</v>
          </cell>
          <cell r="D38" t="str">
            <v>12</v>
          </cell>
        </row>
        <row r="39">
          <cell r="A39" t="str">
            <v>00013</v>
          </cell>
          <cell r="B39" t="str">
            <v>13</v>
          </cell>
          <cell r="C39" t="str">
            <v>13</v>
          </cell>
          <cell r="D39" t="str">
            <v>13</v>
          </cell>
        </row>
        <row r="40">
          <cell r="A40" t="str">
            <v>00014</v>
          </cell>
          <cell r="B40" t="str">
            <v>14</v>
          </cell>
          <cell r="C40" t="str">
            <v>14</v>
          </cell>
          <cell r="D40" t="str">
            <v>14</v>
          </cell>
        </row>
        <row r="41">
          <cell r="A41" t="str">
            <v>00015</v>
          </cell>
          <cell r="B41" t="str">
            <v>15</v>
          </cell>
          <cell r="C41" t="str">
            <v>15</v>
          </cell>
          <cell r="D41" t="str">
            <v>15</v>
          </cell>
        </row>
        <row r="42">
          <cell r="A42" t="str">
            <v>00016</v>
          </cell>
          <cell r="B42" t="str">
            <v>16</v>
          </cell>
          <cell r="C42" t="str">
            <v>16</v>
          </cell>
          <cell r="D42" t="str">
            <v>16</v>
          </cell>
        </row>
        <row r="43">
          <cell r="A43" t="str">
            <v>00017</v>
          </cell>
          <cell r="B43" t="str">
            <v>17</v>
          </cell>
          <cell r="C43" t="str">
            <v>17</v>
          </cell>
          <cell r="D43" t="str">
            <v>17</v>
          </cell>
        </row>
        <row r="44">
          <cell r="A44" t="str">
            <v>00018</v>
          </cell>
          <cell r="B44" t="str">
            <v>18</v>
          </cell>
          <cell r="C44" t="str">
            <v>18</v>
          </cell>
          <cell r="D44" t="str">
            <v>18</v>
          </cell>
        </row>
        <row r="45">
          <cell r="A45" t="str">
            <v>00019</v>
          </cell>
          <cell r="B45" t="str">
            <v>19</v>
          </cell>
          <cell r="C45" t="str">
            <v>19</v>
          </cell>
          <cell r="D45" t="str">
            <v>19</v>
          </cell>
        </row>
        <row r="46">
          <cell r="A46" t="str">
            <v>00020</v>
          </cell>
          <cell r="B46" t="str">
            <v>20</v>
          </cell>
          <cell r="C46" t="str">
            <v>20</v>
          </cell>
          <cell r="D46" t="str">
            <v>20</v>
          </cell>
        </row>
        <row r="47">
          <cell r="A47" t="str">
            <v>00021</v>
          </cell>
          <cell r="B47" t="str">
            <v>21</v>
          </cell>
          <cell r="C47" t="str">
            <v>21</v>
          </cell>
          <cell r="D47" t="str">
            <v>21</v>
          </cell>
        </row>
        <row r="48">
          <cell r="A48" t="str">
            <v>00022</v>
          </cell>
          <cell r="B48" t="str">
            <v>22</v>
          </cell>
          <cell r="C48" t="str">
            <v>22</v>
          </cell>
          <cell r="D48" t="str">
            <v>22</v>
          </cell>
        </row>
        <row r="49">
          <cell r="A49" t="str">
            <v>00023</v>
          </cell>
          <cell r="B49" t="str">
            <v>23</v>
          </cell>
          <cell r="C49" t="str">
            <v>23</v>
          </cell>
          <cell r="D49" t="str">
            <v>23</v>
          </cell>
        </row>
        <row r="50">
          <cell r="A50" t="str">
            <v>00024</v>
          </cell>
          <cell r="B50" t="str">
            <v>24</v>
          </cell>
          <cell r="C50" t="str">
            <v>24</v>
          </cell>
          <cell r="D50" t="str">
            <v>24</v>
          </cell>
        </row>
        <row r="51">
          <cell r="A51" t="str">
            <v>00025</v>
          </cell>
          <cell r="B51" t="str">
            <v>25</v>
          </cell>
          <cell r="C51" t="str">
            <v>25</v>
          </cell>
          <cell r="D51" t="str">
            <v>25</v>
          </cell>
        </row>
        <row r="52">
          <cell r="A52" t="str">
            <v>00026</v>
          </cell>
          <cell r="B52" t="str">
            <v>26</v>
          </cell>
          <cell r="C52" t="str">
            <v>26</v>
          </cell>
          <cell r="D52" t="str">
            <v>26</v>
          </cell>
        </row>
        <row r="53">
          <cell r="A53" t="str">
            <v>00027</v>
          </cell>
          <cell r="B53" t="str">
            <v>27</v>
          </cell>
          <cell r="C53" t="str">
            <v>27</v>
          </cell>
          <cell r="D53" t="str">
            <v>27</v>
          </cell>
        </row>
        <row r="54">
          <cell r="A54" t="str">
            <v>00028</v>
          </cell>
          <cell r="B54" t="str">
            <v>28</v>
          </cell>
          <cell r="C54" t="str">
            <v>28</v>
          </cell>
          <cell r="D54" t="str">
            <v>28</v>
          </cell>
        </row>
        <row r="55">
          <cell r="A55" t="str">
            <v>00029</v>
          </cell>
          <cell r="B55" t="str">
            <v>29</v>
          </cell>
          <cell r="C55" t="str">
            <v>29</v>
          </cell>
          <cell r="D55" t="str">
            <v>29</v>
          </cell>
        </row>
        <row r="56">
          <cell r="A56" t="str">
            <v>00030</v>
          </cell>
          <cell r="B56" t="str">
            <v>30</v>
          </cell>
          <cell r="C56" t="str">
            <v>30</v>
          </cell>
          <cell r="D56" t="str">
            <v>30</v>
          </cell>
        </row>
        <row r="57">
          <cell r="A57" t="str">
            <v>00031</v>
          </cell>
          <cell r="B57" t="str">
            <v>31</v>
          </cell>
          <cell r="C57" t="str">
            <v>31</v>
          </cell>
          <cell r="D57" t="str">
            <v>31</v>
          </cell>
        </row>
        <row r="58">
          <cell r="A58" t="str">
            <v>00032</v>
          </cell>
          <cell r="B58" t="str">
            <v>32</v>
          </cell>
          <cell r="C58" t="str">
            <v>32</v>
          </cell>
          <cell r="D58" t="str">
            <v>32</v>
          </cell>
        </row>
        <row r="59">
          <cell r="A59" t="str">
            <v>00033</v>
          </cell>
          <cell r="B59" t="str">
            <v>33</v>
          </cell>
          <cell r="C59" t="str">
            <v>33</v>
          </cell>
          <cell r="D59" t="str">
            <v>33</v>
          </cell>
        </row>
        <row r="60">
          <cell r="A60" t="str">
            <v>00034</v>
          </cell>
          <cell r="B60" t="str">
            <v>34</v>
          </cell>
          <cell r="C60" t="str">
            <v>34</v>
          </cell>
          <cell r="D60" t="str">
            <v>34</v>
          </cell>
        </row>
        <row r="61">
          <cell r="A61" t="str">
            <v>00035</v>
          </cell>
          <cell r="B61" t="str">
            <v>35</v>
          </cell>
          <cell r="C61" t="str">
            <v>35</v>
          </cell>
          <cell r="D61" t="str">
            <v>35</v>
          </cell>
        </row>
        <row r="62">
          <cell r="A62" t="str">
            <v>00036</v>
          </cell>
          <cell r="B62" t="str">
            <v>36</v>
          </cell>
          <cell r="C62" t="str">
            <v>36</v>
          </cell>
          <cell r="D62" t="str">
            <v>36</v>
          </cell>
        </row>
        <row r="63">
          <cell r="A63" t="str">
            <v>00037</v>
          </cell>
          <cell r="B63" t="str">
            <v>37</v>
          </cell>
          <cell r="C63" t="str">
            <v>37</v>
          </cell>
          <cell r="D63" t="str">
            <v>37</v>
          </cell>
        </row>
        <row r="64">
          <cell r="A64" t="str">
            <v>00038</v>
          </cell>
          <cell r="B64" t="str">
            <v>38</v>
          </cell>
          <cell r="C64" t="str">
            <v>38</v>
          </cell>
          <cell r="D64" t="str">
            <v>38</v>
          </cell>
        </row>
      </sheetData>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ón Ptto 2011"/>
      <sheetName val="Global 2000-2010"/>
      <sheetName val="Promedio 2000-2010"/>
      <sheetName val="Tabla Gral T.C."/>
      <sheetName val="Patrimonial"/>
      <sheetName val="Contractual"/>
      <sheetName val="Resumen Premisas Ptto"/>
      <sheetName val="Oficio C Inv"/>
      <sheetName val="Oficio Inversiones"/>
      <sheetName val="Proy Obras 2011"/>
      <sheetName val="Estimación OA"/>
      <sheetName val="Valores Asegurables 2010"/>
      <sheetName val="Estimado IMSSP"/>
      <sheetName val="Incremento en Act_Fijo"/>
      <sheetName val="Severidad II"/>
      <sheetName val="Severidad RC"/>
      <sheetName val="Severidad EE"/>
      <sheetName val="Ptto Pòlizas CH y Mandos"/>
      <sheetName val="Escenarios "/>
      <sheetName val="CH VIDA-INV "/>
      <sheetName val="CH DAÑOS"/>
      <sheetName val="Estimación Presupuesto 2010 (2)"/>
      <sheetName val="LISTA"/>
      <sheetName val="CATÁLOGOS"/>
      <sheetName val="LISTAS"/>
    </sheetNames>
    <sheetDataSet>
      <sheetData sheetId="0">
        <row r="83">
          <cell r="C83">
            <v>0.03</v>
          </cell>
        </row>
        <row r="84">
          <cell r="C84">
            <v>13.1</v>
          </cell>
        </row>
        <row r="85">
          <cell r="C85">
            <v>12.9253</v>
          </cell>
        </row>
      </sheetData>
      <sheetData sheetId="1">
        <row r="114">
          <cell r="B114">
            <v>0.16</v>
          </cell>
        </row>
      </sheetData>
      <sheetData sheetId="2">
        <row r="11">
          <cell r="I11">
            <v>47265154.72771132</v>
          </cell>
        </row>
      </sheetData>
      <sheetData sheetId="3">
        <row r="8">
          <cell r="I8">
            <v>7626903.0033997819</v>
          </cell>
        </row>
      </sheetData>
      <sheetData sheetId="4">
        <row r="8">
          <cell r="I8">
            <v>1857833.5748742633</v>
          </cell>
        </row>
        <row r="114">
          <cell r="B114">
            <v>0.16</v>
          </cell>
        </row>
      </sheetData>
      <sheetData sheetId="5">
        <row r="45">
          <cell r="E45">
            <v>17320201.956319448</v>
          </cell>
        </row>
      </sheetData>
      <sheetData sheetId="6"/>
      <sheetData sheetId="7"/>
      <sheetData sheetId="8"/>
      <sheetData sheetId="9"/>
      <sheetData sheetId="10"/>
      <sheetData sheetId="11"/>
      <sheetData sheetId="12"/>
      <sheetData sheetId="13"/>
      <sheetData sheetId="14">
        <row r="11">
          <cell r="I11">
            <v>47265154.72771132</v>
          </cell>
        </row>
      </sheetData>
      <sheetData sheetId="15">
        <row r="8">
          <cell r="I8">
            <v>7626903.0033997819</v>
          </cell>
        </row>
      </sheetData>
      <sheetData sheetId="16">
        <row r="8">
          <cell r="I8">
            <v>1857833.5748742633</v>
          </cell>
        </row>
      </sheetData>
      <sheetData sheetId="17">
        <row r="45">
          <cell r="E45">
            <v>17320201.956319448</v>
          </cell>
          <cell r="O45">
            <v>13495769.446894519</v>
          </cell>
        </row>
        <row r="47">
          <cell r="AG47">
            <v>20900000</v>
          </cell>
        </row>
      </sheetData>
      <sheetData sheetId="18"/>
      <sheetData sheetId="19"/>
      <sheetData sheetId="20"/>
      <sheetData sheetId="2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imación Ptto 2011"/>
      <sheetName val="Global 2000-2010"/>
      <sheetName val="Promedio 2000-2010"/>
      <sheetName val="Tabla Gral T.C."/>
      <sheetName val="Patrimonial"/>
      <sheetName val="Contractual"/>
      <sheetName val="Resumen Premisas Ptto"/>
      <sheetName val="Oficio C Inv"/>
      <sheetName val="Oficio Inversiones"/>
      <sheetName val="Proy Obras 2011"/>
      <sheetName val="Estimación OA"/>
      <sheetName val="Valores Asegurables 2010"/>
      <sheetName val="Estimado IMSSP"/>
      <sheetName val="Incremento en Act_Fijo"/>
      <sheetName val="Severidad II"/>
      <sheetName val="Severidad RC"/>
      <sheetName val="Severidad EE"/>
      <sheetName val="Ptto Pòlizas CH y Mandos"/>
      <sheetName val="Escenarios "/>
      <sheetName val="CH VIDA-INV "/>
      <sheetName val="CH DAÑOS"/>
      <sheetName val="Estimación Presupuesto 2010 (2)"/>
      <sheetName val="LISTA"/>
      <sheetName val="CATÁLOGOS"/>
      <sheetName val="LISTAS"/>
    </sheetNames>
    <sheetDataSet>
      <sheetData sheetId="0">
        <row r="83">
          <cell r="C83">
            <v>0.03</v>
          </cell>
        </row>
        <row r="84">
          <cell r="C84">
            <v>13.1</v>
          </cell>
        </row>
        <row r="85">
          <cell r="C85">
            <v>12.9253</v>
          </cell>
        </row>
      </sheetData>
      <sheetData sheetId="1">
        <row r="114">
          <cell r="B114">
            <v>0.16</v>
          </cell>
        </row>
      </sheetData>
      <sheetData sheetId="2">
        <row r="11">
          <cell r="I11">
            <v>47265154.72771132</v>
          </cell>
        </row>
      </sheetData>
      <sheetData sheetId="3">
        <row r="8">
          <cell r="I8">
            <v>7626903.0033997819</v>
          </cell>
        </row>
      </sheetData>
      <sheetData sheetId="4">
        <row r="8">
          <cell r="I8">
            <v>1857833.5748742633</v>
          </cell>
        </row>
        <row r="114">
          <cell r="B114">
            <v>0.16</v>
          </cell>
        </row>
      </sheetData>
      <sheetData sheetId="5">
        <row r="45">
          <cell r="E45">
            <v>17320201.956319448</v>
          </cell>
        </row>
      </sheetData>
      <sheetData sheetId="6"/>
      <sheetData sheetId="7"/>
      <sheetData sheetId="8"/>
      <sheetData sheetId="9"/>
      <sheetData sheetId="10"/>
      <sheetData sheetId="11"/>
      <sheetData sheetId="12"/>
      <sheetData sheetId="13"/>
      <sheetData sheetId="14">
        <row r="11">
          <cell r="I11">
            <v>47265154.72771132</v>
          </cell>
        </row>
      </sheetData>
      <sheetData sheetId="15">
        <row r="8">
          <cell r="I8">
            <v>7626903.0033997819</v>
          </cell>
        </row>
      </sheetData>
      <sheetData sheetId="16">
        <row r="8">
          <cell r="I8">
            <v>1857833.5748742633</v>
          </cell>
        </row>
      </sheetData>
      <sheetData sheetId="17">
        <row r="45">
          <cell r="E45">
            <v>17320201.956319448</v>
          </cell>
          <cell r="O45">
            <v>13495769.446894519</v>
          </cell>
        </row>
        <row r="47">
          <cell r="AG47">
            <v>20900000</v>
          </cell>
        </row>
      </sheetData>
      <sheetData sheetId="18"/>
      <sheetData sheetId="19"/>
      <sheetData sheetId="20"/>
      <sheetData sheetId="21"/>
      <sheetData sheetId="22" refreshError="1"/>
      <sheetData sheetId="23" refreshError="1"/>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 val="hidden4"/>
      <sheetName val="hidden5"/>
      <sheetName val="hidden6"/>
      <sheetName val="Cat_generico"/>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 sheetId="4">
        <row r="1">
          <cell r="A1" t="str">
            <v>Rústica</v>
          </cell>
        </row>
        <row r="2">
          <cell r="A2" t="str">
            <v>Urbana</v>
          </cell>
        </row>
      </sheetData>
      <sheetData sheetId="5"/>
      <sheetData sheetId="6">
        <row r="1">
          <cell r="A1" t="str">
            <v>Mixto</v>
          </cell>
        </row>
        <row r="2">
          <cell r="A2" t="str">
            <v>Edificación</v>
          </cell>
        </row>
        <row r="3">
          <cell r="A3" t="str">
            <v>Terreno</v>
          </cell>
        </row>
      </sheetData>
      <sheetData sheetId="7"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uillermo Enrique Gomez Parra" refreshedDate="46282.6031806713" createdVersion="8" refreshedVersion="8" minRefreshableVersion="3" recordCount="261" xr:uid="{122E9010-DD68-48E1-B4CB-C3987C00CB5C}">
  <cacheSource type="worksheet">
    <worksheetSource ref="C11:L272" sheet="Anteproyecto 2027"/>
  </cacheSource>
  <cacheFields count="10">
    <cacheField name="Organo de Operación Administrativa Desconcentrada" numFmtId="0">
      <sharedItems count="35">
        <s v="Aguascalientes"/>
        <s v="Baja California"/>
        <s v="Baja California Sur"/>
        <s v="Campeche"/>
        <s v="Coahuila"/>
        <s v="Colima"/>
        <s v="Chiapas"/>
        <s v="Chihuahua"/>
        <s v="Nivel Central"/>
        <s v="Durango"/>
        <s v="Guanajuato"/>
        <s v="Guerrero"/>
        <s v="Hidalgo"/>
        <s v="Jalisco"/>
        <s v="Estado de México Oriente"/>
        <s v="Estado de México Poniente"/>
        <s v="Michoacán"/>
        <s v="Morelos"/>
        <s v="Nayarit"/>
        <s v="Nuevo León"/>
        <s v="Oaxaca"/>
        <s v="Puebla"/>
        <s v="Querétaro"/>
        <s v="Quintana Roo"/>
        <s v="San Luis Potosí"/>
        <s v="Sinaloa"/>
        <s v="Sonora"/>
        <s v="Tabasco"/>
        <s v="Tamaulipas"/>
        <s v="Tlaxcala"/>
        <s v="Veracruz Norte"/>
        <s v="Veracruz Sur"/>
        <s v="Zacatecas"/>
        <s v="Norte D.F."/>
        <s v="Sur D.F."/>
      </sharedItems>
    </cacheField>
    <cacheField name="Dirección del inmueble arrendado" numFmtId="0">
      <sharedItems/>
    </cacheField>
    <cacheField name="Servicio" numFmtId="0">
      <sharedItems longText="1"/>
    </cacheField>
    <cacheField name="Monto de renta mensual actual sin IVA" numFmtId="0">
      <sharedItems containsSemiMixedTypes="0" containsString="0" containsNumber="1" minValue="787.4" maxValue="5458814.54"/>
    </cacheField>
    <cacheField name="Monto anual con IVA" numFmtId="164">
      <sharedItems containsSemiMixedTypes="0" containsString="0" containsNumber="1" minValue="10960.607999999998" maxValue="75986698.396799996"/>
    </cacheField>
    <cacheField name="Figura _x000a_Anteproyecto 2027" numFmtId="0">
      <sharedItems/>
    </cacheField>
    <cacheField name="Importe 2027" numFmtId="164">
      <sharedItems containsSemiMixedTypes="0" containsString="0" containsNumber="1" containsInteger="1" minValue="10961" maxValue="75986699"/>
    </cacheField>
    <cacheField name="Monto por OOAD" numFmtId="0">
      <sharedItems containsString="0" containsBlank="1" containsNumber="1" containsInteger="1" minValue="166920" maxValue="150122649"/>
    </cacheField>
    <cacheField name="Nuevos" numFmtId="0">
      <sharedItems containsString="0" containsBlank="1" containsNumber="1" minValue="612480" maxValue="52251605.337599993"/>
    </cacheField>
    <cacheField name="Total" numFmtId="0">
      <sharedItems containsString="0" containsBlank="1" containsNumber="1" minValue="166920" maxValue="202374254.33759999"/>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uillermo Enrique Gomez Parra" refreshedDate="46282.660014583336" createdVersion="8" refreshedVersion="8" minRefreshableVersion="3" recordCount="293" xr:uid="{B4D2B1C6-976F-4D19-8952-B70E56AAB1A2}">
  <cacheSource type="worksheet">
    <worksheetSource ref="C11:AB304" sheet="Anteproyecto 2027 (2)"/>
  </cacheSource>
  <cacheFields count="26">
    <cacheField name="Organo de Operación Administrativa Desconcentrada" numFmtId="0">
      <sharedItems count="36">
        <s v="Aguascalientes"/>
        <s v="Baja California"/>
        <s v="Baja California Sur"/>
        <s v="Campeche"/>
        <s v="Coahuila"/>
        <s v="Colima"/>
        <s v="Chiapas"/>
        <s v="Chihuahua"/>
        <s v="Nivel Central"/>
        <s v="Durango"/>
        <s v="Guanajuato"/>
        <s v="Guerrero"/>
        <s v="Hidalgo"/>
        <s v="Jalisco"/>
        <s v="Estado de México Oriente"/>
        <s v="Estado de México Poniente"/>
        <s v="Michoacán"/>
        <s v="Morelos"/>
        <s v="Nayarit"/>
        <s v="Nuevo León"/>
        <s v="Oaxaca"/>
        <s v="Puebla"/>
        <s v="Querétaro"/>
        <s v="Quintana Roo"/>
        <s v="San Luis Potosí"/>
        <s v="Sinaloa"/>
        <s v="Sonora"/>
        <s v="Tabasco"/>
        <s v="Tamaulipas"/>
        <s v="Tlaxcala"/>
        <s v="Veracruz Norte"/>
        <s v="Veracruz Sur"/>
        <s v="Zacatecas"/>
        <s v="Norte D.F."/>
        <s v="Sur D.F."/>
        <s v="Yucatán"/>
      </sharedItems>
    </cacheField>
    <cacheField name="Dirección del inmueble arrendado" numFmtId="0">
      <sharedItems count="273">
        <s v="Boulevard a Zacatecas No. 701, Fraccionamiento Las Hadas, C.P. 20140, Aguascalientes"/>
        <s v="Calle Ecuador No. 205, Planta Baja, Colonia Las Americas, C.P. 20230, Aguascalientes"/>
        <s v="Calle Ecuador No. 205, Planta Alta, Colonia Las Americas, C.P. 20230, Aguascalientes"/>
        <s v="Calle Julio Díaz Torre N° 105, Lote 3, Manzana 28 Interior D y E, Fraccionamiento Ciudad Industrial, C.P. 20290, Aguascalientes, Aguascalientes."/>
        <s v="Avenida Arroyo El Molino N° 301, Casa 163, Condominio Real del Molino, C.P. 20983, Jesús María, Aguascalientes"/>
        <s v="Calle Mangana No. 201, Fraccionamiento Vista Alegre, C.P. 20290, Aguascalientes, Aguascalientes."/>
        <s v="Boulevard Lázaro Cárdenas No. 2209-C, Colonia Plutarco Elías Calles Deleg. Gonzalez Ortega C.P 21379, Mexicali, Baja California"/>
        <s v="Calle Ignacio Allende No. 1135, esquina Félix Ortega y Marcelo Rubio Ruíz, Colonia Centro, C.P. 23000, La Paz, Baja California Sur"/>
        <s v="Boulevard Tecnológico No. 1810, Colonia Guaymitas, C.P. 23407, San José del Cabo, Baja California Sur"/>
        <s v="Avenida Venustiano Carranza No. 114 entre Ignacio Zaragoza y Hugo Cervantes del Rio, Colonia Centro, C.P. 23600, Ciudad Constitución, Comondú Baja California Sur"/>
        <s v="Calle Valentín Gómez Farías No. 166, entre Republica y Manuel Torre Iglesias, Colonia Esterito, C.P. 23060, La Paz, Baja California Sur"/>
        <s v="Calle 22 s/n, Lote 008, Manzana 13 C, Colonia Desarrollo Aeropuerto, C.P. 23435, Los Cabos, Baja California Sur"/>
        <s v="Calle Cordillera N° 34, Departamento 202, Fraccionamiento Lomas de la Eminencia, C.P. 24035, San Francisco de Campeche, Campeche."/>
        <s v="Boulevard Constitución, esquina Calle Jiménez, Zona Centro, C.P. 27080, Torreón, Coahuila"/>
        <s v="Boulevard Isidro López Zertuche No. 2791-B, Colonia Universidad, C.P. 25260, Saltillo, Coahuila"/>
        <s v="Boulevard Independencia y Calle Leona Vicario S/N, C.P. 27000, Torreón, Coahuila"/>
        <s v="Boulevard Benito Juárez No. 523, Colonia Roma, C.P. 25000, Monclova, Coahuila"/>
        <s v="Calle Presidente Cárdenas No. 197 Oriente, Zona Centro, C.P. 25000, Saltillo, Coahuila"/>
        <s v="Calle Egipto esquina José Sarmiento S/N, Fraccionamiento Virreyes Obrera, C.P. 25220, Saltillo, Coahuila"/>
        <s v="Carretera Saltillo-Zacatecas Km. 22, Puente La Encantada, C.P. 25950, Saltillo, Coahuila."/>
        <s v="Avenida de los Maestros No. 324, Colonia Huertas del Sol, C.P. 28050, Colima, Colima"/>
        <s v="Calle 5 de Mayo No. 33, Colonia Centro, C.P. 28100, Tecomán, Colima"/>
        <s v="Calle Lic. Gustavo Díaz Ordaz No. 120, Colonia El Moralete, C.P. 28060, Colima, Colima"/>
        <s v="Calle León Felipe No. 346, Colonia Real Vista Hermosa II, C.P. 28018, Colima, Colima."/>
        <s v="Avenida de los Deportistas No. 1144, Colonia El Tecolote, C.P. 28090, Colima, Colima."/>
        <s v="5a. Avenida Oriente S/N Colonia Los Manguitos, antes Calzada a La Ciudad Deportiva S/N, &quot;Panchón Contreras&quot;, C.P. 29010, Tuxtla Gutiérrez, Chiapas"/>
        <s v="11a. Calle Poniente No. 8-A, Zona Centro, C.P. 30700, Tapachula, Chiapas"/>
        <s v="Segunda Calle Oriente y Séptima Avenida Sur No. 12, Colonia Centro, C.P. 30700, Tapachula, Chiapas"/>
        <s v="Calle Central Sur  No. 1989, Colonia San Francisco, C.P. 29000, Tuxtla Gutiérrez, Chiapas"/>
        <s v="Avenida Carlos Maciel No. 119, Fraccionamiento Santos (San Roque), C.P. 29040, Tuxtla Gutiérrez, Chiapas"/>
        <s v="2a. Calle Sur Poniente esquina Calle Privada No. 188, Barrio de las Flores, C.P. 30019, Comitán de Domínguez, Chiapas."/>
        <s v="Avenida Central Norte No. 125, Colonia Centro, C.P. 30700, Tapachula, Chiapas."/>
        <s v="Avenida Central Poniente No. 150, Colonia Juan Sabines Gutíerrez, C.P. 29770, Bochil, Chiapas."/>
        <s v="Calle Vicente Guerrero No. 6, Colonia Centro, C.P. 29520, Pichucalco, Chiapas."/>
        <s v="2a. Calle Sur Poniente esquina Calle Privada No. 190, Fraccionamiento Las Orquídeas, C.P. 30068, Comitán de Domínguez, Chiapas."/>
        <s v="Calle Benito Juárez No. 97, Colonia Centro, C.P. 31150, San Francisco del Oro, Chihuahua"/>
        <s v="Calle Fernando Montes de Oca, Lote 6, Manzana 8, Barrio Profortarah, Localidad de Creel, Municipio Bocoyna, Chihuahua"/>
        <s v="Avenida Álvaro Obregón S/N Colonia Centro, Municipio de Ascención, C.P. 31820, Rodrigo de Quevedo, Chihuahua"/>
        <s v="Avenida 14 Poniente No. 700, Colonia Sector Poniente, C.P. 33000, Ciudad Delicias, Chihuahua"/>
        <s v="Av. Henry Dunat No.4508,Zona Pronaf C.P. 32315, Ciudad Juarez, Chihuahua"/>
        <s v="Avenida Tecnológico No. 343, Colonia Barrio Lerdo, C.P. 31520, Ciudad Cuauhtémoc, Chihuahua"/>
        <s v="Calle Pedro de Lille No. 3, Colonia Centro, C.P. 33890, Hidalgo del Parral, Chihuahua"/>
        <s v="Avenida Fernando Baeza No. 206, Sector Oriente, C.P. 33000, Ciudad Delicias, Chihuahua"/>
        <s v="Calle 21 Nº. 1109, Colonia Santo Niño,, C.P. 31150, Chihuahua, Chihuahua"/>
        <s v="Boulevard Oscar Flores Sánchez Nº. 2250, Colonia Jardines de San Jose, C.P. 32695, Ciudad Juárez, Chihuahua"/>
        <s v="Calle General Rosalio Hernández Nº. 21 y Ferrocarriles Nacionales de México, C.P. 31150, Chihuahua, Chihuahua"/>
        <s v="Calle Privada Santa Rosa  Nºs. 21 y 23, C.P. 31150, Chihuahua, Chihuahua"/>
        <s v="Calle 53 A N°. 5 Colonia Arquitectos, C.P. 31350, Chihuahua, Chihuahua"/>
        <s v="Calle Sierra Mohinora Nº. 6011, Fraccionamiento La Cuesta, C.P. 32650, Ciudad Juárez, Chihuahua"/>
        <s v="Calle Privada Santa Rosa  Nº 19, Colonia Centro, C.P. 31150, Chihuahua, Chihuahua"/>
        <s v="Calle Tiburcio Montiel N° 15, Colonia San Miguel Chapultepec, C.P. 11850, Alcaldía Miguel Hidalgo, Nivel Central."/>
        <s v="Calle Río Pánuco N° 224, Colonia Cuauhtémoc, C.P. 06500, Alcaldía Cuauhtémoc, Nivel Central."/>
        <s v="Calle Hamburgo N° 18, Colonia Juárez, C.P. 06600, Alcaldía Cuauhtémoc, Nivel Central."/>
        <s v="Avenida Revolución No.1586, Colonia San Ángel, C.P. 01000, Alcaldía Álvaro Obregón, Nivel Central."/>
        <s v="Calle Cozumel N° 43, Colonia Roma Norte, C.P. 06700, Alcaldía Cuauhtémoc, Nivel Central."/>
        <s v="Calle Hamburgo N° 64, Colonia Juárez, C.P. 06600, Alcaldía Cuauhtémoc, Ciudad de México, Nivel Central."/>
        <s v="Havre No. 7 Colonia Juárez, C.P. 06600, Alcaldía Cuauhtémoc, Ciudad de México, Nivel Central."/>
        <s v="Calle Morelos N°. 106, Colonia  Refugio, C.P. 34800, Villa Unión, Durango"/>
        <s v="Calle Morelos N°. 416 Oriente, Colonia Centro, C.P. 35800, Cuencame, Durango"/>
        <s v="Avenida Allende No. 31, Colonia Centro, C.P. 35700, Nazas, Durango"/>
        <s v="Carretera al Mezquital, No. 219, Fraccionamiento Real del Mezquital, C.P. 34199, Durango,Durango"/>
        <s v="Calle Leandro Fernandez S/N. Colonia en Nombre de Dios, Nombre de Dios, C.P. 34840, Durango, Durango"/>
        <s v="Avenida Miguel Hidalgo No. 110 Sur, Colonia Centro, C.P. 35000, Gómez Palacio, Durango"/>
        <s v="Calle Juárez N° 104 Sur, Planta Baja,  Mezzanine y Pisos 1°, 2° y 3º, Colonia Centro, C.P. 34000, Durango, Durango"/>
        <s v="Calle Juárez No. 77, Zona Centro, C.P. 35590, Santa María del Oro, Durango"/>
        <s v="Calle Bruno Martínez No. 379 Norte, Colonia Victoria de Durango, C.P. 34000, Durango, Durango. "/>
        <s v="Calle Segunda de Selenio s/n, Fraccionamiento Ciudad Industrial, C.P. 34078, Durango, Durango"/>
        <s v="Libramiento Períferico No. 1675 Norte, Colonia Plácido Domingo, C.P. 35159, Ciudad Lerdo, Durango"/>
        <s v="Calle Níspero No. 214, Fraccionamiento Campestre Jacarandas, C.P. 34106, Durango, Durango"/>
        <s v="Boulevard Venustiano Carranza No. 205, Colonia San Miguel, C.P. 37235, León, Guanajuato"/>
        <s v="Calle Lázaro Cárdenas del Río No. 100, Colonia Tres Guerras, C.P. 38080, Celaya, Guanajuato"/>
        <s v="Calle Guanajuato No. 43, Colonia Santa Teresa, C.P. 36260,Guanajuato, Guanajuato"/>
        <s v="Boulevard Adolfo López Mateos Poniente, No. 406, Zona Centro, C.P. 38000, Celaya, Guanajuato"/>
        <s v="Calle Paseo de Guanajuato N° 110, Colonia Jardines de Celaya, Primera Sección, C.P. 38080, Celaya, Guanajuato"/>
        <s v="Calle Aldama Nº. 321-B, Zona Centro, C.P. 36700, Salamanca, Guanajuato"/>
        <s v="Calle Aztecas N°.  107, Colonia Parque Central, Zona Centro, C.P. 38000, Celaya, Guanajuato"/>
        <s v="Calle Francisco Eduardo Tres Guerra N°. 735 (171), Zona Centro, C.P. 36500, Irapuato, Guanajuato"/>
        <s v="Calle Isaac Newton Nº. 112, Colonia El Peluchan, C.P. 37119, León, Guanajuato"/>
        <s v="Calle Río Conchos Nº. 434, Colonia San Miguel, C.P. 37390, León, Guanajuato"/>
        <s v="Calle Vicente Suárez S/N, Colonia Petacalco, Municipio La Unión de Isidoro, Montes de Oca Suárez, C.P. 40811, Petacalco, Guerrero"/>
        <s v="Costado de Carretera a Ayutla Municipio Juan R. Escudero, C.P. 39840, Tierra Colorada, Guerrero"/>
        <s v="Ignacio Allende No. 4 Colonia Centro, C.P. 40930, Atoyac de Álvarez, Guerrero"/>
        <s v="Calle Cuauhtémoc Nº. 11, Colonia Centro, C.P. 40400, Teloloapan, Guerrero"/>
        <s v="Lote 11 Manzana 1, Súper Manzana XXVI, Colonia Centro, C.P. 40880, Zihuatanejo, Guerrero"/>
        <s v="Boulevard Luis Donaldo Colosio No. 4604, Fraccionamiento del Palmar II, C.P. 42088, Pachuca, Hidalgo"/>
        <s v="Cerrada De Frambuesa N.° 2, Piso 2, Fraccionamiento La Huerta, Colonia Centro, C.P. 42300, Pachuca, Hidalgo"/>
        <s v="Carretera a Acayuca No. 277, Colonia Pequeña Propiedad, C.P. 42191, Zapotlán de Juárez, Hidalgo."/>
        <s v="Calle Nebulosa No. 10, Colonia Puerta del Sol, C.P. 45380, Amatitan, Jalisco"/>
        <s v="Calle Hidalgo N°. 45, Colonia Centro, C.P. 45350, Arenal, Jalisco"/>
        <s v="Calle Hidalgo No. 10, Colonia Centro, C.P. 49820,  Atenquique, Jalisco"/>
        <s v="Avenida González Gallo S/N 9, Colonia Chapala Centro, C.P. 45900, Chapala, Jalisco "/>
        <s v="Calle  Vicente Guerrero No. 875, Colonia La Asunción, C.P. 45550, Tlaquepaque, Jalisco"/>
        <s v="Calle Ramón Corona N°. 55, Colonia Centro, C.P. 45700, Acatlán de Juárez"/>
        <s v="Calle Mariano Bárcenas y Privada Veracruz, Sector Hidalgo, C.P. 44280, Guadalajara, Jalisco"/>
        <s v="Calle Allende  N°. 97, Colonia Centro, C.P. 47300, Yahualica de González, Jalisco"/>
        <s v="Calle Francisco I. Madero No. 295, Colonia Centro, C.P. 46900, Mascota, Jalisco"/>
        <s v="Calle Negrete  N°. 129, Colonia Centro, C.P. 47900, Jamay, Jalisco"/>
        <s v="Avenida Jesús María No. 80, Colonia Centro, C.P. 47950, Jesús María, Jalisco"/>
        <s v="Calle Manuel Martínez Tinajero No. 611, Colonia Mascota, C.P. 47860, Ocotlán, Jalisco"/>
        <s v="Calle Emeterio Jiménez N°. 9, Colonia Centro, C.P. 46350, San Martín Bolaños, Jalisco"/>
        <s v="Calle Guanajuato N°. 92, Colonia Centro, C.P. 49541, Valle de Juárez, Jalisco"/>
        <s v="Calle Guadalupe Victoria S/N, Colonia Centro, C.P. 47540, Ojuelos, Jalisco"/>
        <s v="Calle 5 de Mayo S/N, Colonia Centro, C.P. 47690,  San Diego de Alejandría, Jalisco"/>
        <s v="Calle Prolongación 5 de Mayo No. 9, Colonia El Tepeyac, C.P. 47574, Unión de San Antonio, Jalisco"/>
        <s v="Calle Florentino Martin No. 177, Colonia San Juan Bosco, C.P. 47380, Valle de Guadalupe, Jalisco"/>
        <s v="Calle Allende Nº. 36, Colonia Centro, C.P. 47250, Villa Hidalgo, Jalisco"/>
        <s v="Calle Hidalgo N°. 73,  Colonia Centro, C.P. 46560, San Juanito de Escobedo, Jalisco"/>
        <s v="Calle Ramón Corona N°.  363, Colonia Centro, C.P. 49400, Tizapan El Alto, Jalisco"/>
        <s v="Calle Reforma No. 160, Colonia Centro, C.P. 47930, Degollado, Jalisco"/>
        <s v="Calle San Felipe N°.  1066, Sector Hidalgo, C.P. 44200, Guadalajara, Jalisco"/>
        <s v="Avenida Juan Pablo II No. 55, Colonia El Capullo, C.P. 45150, Zapopan, Jalisco"/>
        <s v="Calle Moctezuma N°.  655, Colonia La Florida, C.P. 47800, Ocotlán, Jalisco"/>
        <s v="Calzada Independencia N°. 580, Sector Libertad, Colonia La Perla, C.P. 44360, Guadalajara, Jalisco"/>
        <s v="Calle Matamoros N°. 516, Colonia Centro, C.P. 47650, Tepatitlán, Jalisco"/>
        <s v="Calle Cristóbal Colon N°. 750, Colonia Centro, C.P. 49000, Ciudad Guzmán, Jalisco"/>
        <s v="Avenida 20 de Noviembre Nº 330, Colonia Centro El Pitillal, C.P. 48290, Puerto Vallarta, Jalisco"/>
        <s v="Calle Periférico Sur N°. 8000, Colonia Santa María Tequepexpan, C.P. 45601, Tlaquepaque, Guadalajara, Jalisco"/>
        <s v="Calle Hidalgo N°. 195, Colonia Centro, C.P. 48900, Autlán de Navarro, Jalisco"/>
        <s v="Calle Recursos Hidráulicos No. 2, Colonia La Loma, Municipio de Tlalnepantla de Baz, C.P. 54060, Estado de México Oriente."/>
        <s v="Calle Rayón S/N. Colonia Centro, Villa Guerrero, C.P. 51760, Estado de México Poniente"/>
        <s v="Calle San Pablo No. 117, Colonia San Antonio, Valle de Bravo, C.P. 51200, Estado de México Poniente"/>
        <s v="Calle Josefa Ortiz de Domínguez Nº. 210 Sur, Barrio San Sebastián, C.P. 50090, Toluca, Estado de México Poniente"/>
        <s v="José María Pino Suárez No. 202, Col. Santa Clara, C.P. 50090, Toluca, Estado de México Poniente"/>
        <s v="Avenida Miguel Hidalgo y Costilla Nº. 400 esquina José María Pino Suárez, Colonia 5 de Mayo, C.P. 50090, Toluca, Estado de México Poniente"/>
        <s v="Calle Francisco  I. Madero Nº. 40, El Carmen Totoltepec, C.P. 50245, Metepec, Estado de México Poniente"/>
        <s v="Avenida Lomas Verdes No. 414, Colonia Santiago Occipaco, C.P. 53230, Naucalpan de Juárez, Estado de México Poniente."/>
        <s v="Calle Hidalgo No. 800, Colonia La Providencia, C.P. 52177, Metepec, Estado de México Poniente"/>
        <s v="Avenida Hidalgo No. 608, Colonia San Sebastian, C.P. , Toluca, Estado de México Poniente"/>
        <s v="Calle Dr. Ramón Macias esquina con Calle Profesor Santos Campos Nº. 34, Colonia Santa Rosa, C.P. 60360, Los Reyes de Salgado, Michoacán"/>
        <s v="Calle Dr. Alonso Martínez Nº. 660 Sur, Planta Baja y Piso 2, Fraccionamiento Jardinadas, C.P. 59626, Zamora, Michoacán"/>
        <s v="Calle Dr. Emilio Garcia Norte Nº. 90, Colonia José María Morelos, C.P. 61518, Zitácuaro, Michoacán"/>
        <s v="Calle Chiapas esquina Francisco Sarabia Nº. 93 Interior 113, Colonia Centro, C.P. 60500,  Uruapan, Michoacán"/>
        <s v="Calle Pino Suárez Sur No. 44,Colonia Centro, C.P. 59600, Zamora, Michoacán"/>
        <s v="Calle Madero Poniente Nº. 3980, esquina Calle Sin Nombre del Fraccionamiento Hacienda San Diego, C.P. 58111, Morelia, Michoacán"/>
        <s v="Avenida Francisco I. Madero Poniente N° 14,003, Colonia Tacícuaro, C.P. 58332, Tacícuaro, Michoacán"/>
        <s v="Calle Reforma Nº. 1 Colonia Casasano, C.P. 62748, Cuautla, Morelos"/>
        <s v="Calle Paraíso Nº. 24, Colonia Barrio de San Miguel, C.P. 62520, Tepoztlán, Morelos"/>
        <s v="Calle Niño Obrero N°. 319, Colonia Ciudad Industrial, C.P. 63173, Tepic, Nayarit"/>
        <s v="Calle Halcón N°. 7, Colonia Tecolote, C.P. 63135, Tepic, Nayarit"/>
        <s v="Km. 178 de la Carretera Central, Colonia Centro, C.P. 67865, San Rafael Galeana, Nuevo León"/>
        <s v="Avenida Benito Juárez  N°. 2000,  Fraccionamiento La Hacienda, C.P. 67150, Guadalupe, Nuevo León"/>
        <s v="Capitán Alfonso de León No. 002, Colonia Centro, C.P. 67500, Montemorelos, Nuevo León"/>
        <s v="Carretera a Huinala No. 100, Colonia Ex Hacienda de la Encarnación, C.P. 66633, Apodaca, Nuevo León"/>
        <s v="Carretera Ciudad Alemán-Oaxaca Km 176.5, Colonia Barrio Asunción, C.P. 68725, Ixtlán de Juárez, Oaxaca"/>
        <s v="Calle Pino Suárez Nº. 33, Colonia San José, C.P. 68200, San Pedro y San Pablo Villa Etla, Oaxaca"/>
        <s v="Avenida Hidalgo No. 1404, esquina González Ortega, Colonia Centro, C.P. 68000, Oaxaca, Oaxaca"/>
        <s v="Heroíca Escuela Naval Militar Nº. 703,Colonia Reforma, C.P. 68050, Oaxaca, Oaxaca"/>
        <s v="Calle Violetas Nº. 1007, Colonia Reforma, C.P. 68050, Oaxaca, Oaxaca"/>
        <s v="Calle Armenta y  López Nº. 821 Colonia Centro, C.P. 68000, Oaxaca, Oaxaca"/>
        <s v="Avenida 5 de Mayo Nº. 1298, Tuxtepec, C.P. 68300, Oaxaca, Oaxaca"/>
        <s v="Calle Reforma No. 905, Colonia Centro, C.P. 68000, Oaxaca, Oaxaca"/>
        <s v="Calle Arista Nº. 185,Colonia La Piragua, CP. 68300, Tuxtepec, Oaxaca"/>
        <s v="Calle Hombres Ilustres Nº. 910, Colonia Centro, C.P. 70300, Matías Romero, Oaxaca"/>
        <s v="Avenida Morelos Nº. 21, Colonia Centro, C.P. 69800, Asunción Tlaxiaco, Oaxaca"/>
        <s v="Avenida Hidalgo Nº. 307, Colonia Centro, C.P. 71980, Puerto Escondido, Oaxaca"/>
        <s v="Calle Murguía Nº. 509 esquina Libres, Colonia Centro, C.P. 68000, Oaxaca, Oaxaca"/>
        <s v="Prolongación de Avenida Universidad No. 801, Agencia Candiani, C.P. 68130, Oaxaca, Oaxaca."/>
        <s v="Privada de Araucaria No. 110 B, Fraccionamiento El Chopo, C.P.68040, Oaxaca, Oaxaca "/>
        <s v="Calle Morelos No. 207, Colonia Centro, C.P. 70805, Miahuatlán de Porfirio Díaz, Oaxaca "/>
        <s v="Calle Daniel Soto No. 115, Colonia Lázaro Cardenas, C.P. 68320, San Juan Bautista Tuxtepec, Oaxaca "/>
        <s v="Calle Nardos Nº. 31, Colonia Bugambilias, C.P. 72580, Puebla, Puebla"/>
        <s v="Avenida 1° de Mayo Nº. 237, Colonia Centro, C.P. 73200, Nuevo Necaxa, Puebla"/>
        <s v="Avenida Manuel Ávila Camacho Nº. 1102 esquina con Calle 11 Sur, Colonia Centro, C.P. 74200, Atlixco, Puebla"/>
        <s v="Calle Avenida 7 Poniente 114-B, Colonia Centro, C.P. 72760, San Pedro Cholula, Puebla"/>
        <s v="Avenida Revolución No. 5, Colonia Centro, Tlatlauquitepec, C.P. 73900, Puebla, Puebla"/>
        <s v="Avenida Benito Juárez Nº. 28, Colonia Centro Plaza Puig Locales 6-13, 18-26, 28 y 29, C.P. 74400, Izucar de Matamoros, Puebla"/>
        <s v="Calle 4 Norte No. 120, Colonia Ignacio Zaragoza, C.P. 75770, Tehuacán, Puebla"/>
        <s v="Calle 3 Sur Nº. 2108, Colonia El Carmen, C.P. 72530, Puebla, Puebla"/>
        <s v="Calle Gran Avenida México 86 No. 2602, Colonia Morelos, C.P. 72080, Puebla, Puebla "/>
        <s v="Calle Boulevard Bernardo Quintana No. 4100, Colonia Alamos 3a. Sección, C.P. 76160, Querétaro, Querétaro"/>
        <s v="Avenida Tecnológico Nº. 100, Piso 8, Colonia Centro, C.P. 76000, Santiago de Querétaro, Querétaro"/>
        <s v="Calle Melchor Ocampo Nº. 66, Colonia Centro, C.P. 76000, Querétaro, Querétaro"/>
        <s v="Calle Pino Suárez Sur Nº. 97, Colonia Ramos Millán, C.P. 76807, San Juan del Rio, Querétaro"/>
        <s v="Calle Artículo 27 Constitucional  Nº. 9, Colonia Casa Blanca, C.P. 76030, Querétaro, Querétaro"/>
        <s v="Calle 27 de Septiembre No. 31-A, Zona Centro, C.P. 76800, San Juan del Río, Querétaro"/>
        <s v="Calle  61 Nº. 476, entre Calle 66 Y 68, Colonia Centro, C.P. 77200, Felipe Carrillo Puerto, Quintana Roo"/>
        <s v="Avenida Calzada Veracruz No. 247, Colonia Adolfo López Mateos, C.P. 77010, Othon Puente Blanco, Chetumal, Quintana Roo"/>
        <s v="Avenida Benito Juárez No. 441, esquina Marciano González, colonia David G. Gutiérrez, C.P. 77013 Municipio de Othón P. Blanco, Chetumal, Quintana Roo"/>
        <s v="Carretera Cancún - Puerto Morelos Km. 21, Manzana 01 Lote 1 - 11, Colonia Supermanzana 47, C.P. 77580, Benito Juárez, Quintana Roo."/>
        <s v="Calle Juan Barragan No. 25, Colonia Centro, C.P. 79300, Ciudad del Maíz, San Luis Potosí"/>
        <s v="Matamoros No. 300, Colonia Centro, C.P. 79610, Matehuala, San Luis Potosí"/>
        <s v="Calle 5 de Mayo Nº. 107 Locales 23 y 25,Colonia Centro, C.P. 79610, Río Verde, San Luis Potosí"/>
        <s v="Calle Mariano Arista Nº. 965,Colonia Tequisquiapan, C.P. 78250, San Luis Potosí, San Luis Potosí"/>
        <s v="Calle Benito Juárez y Avenida  Rosales, Colonia Centro, C.P. 81910, Sinaloa de Leyva, Sinaloa"/>
        <s v="Calle Escuela Poste Nº. 9, Colonia Luis Donaldo Colosio, C.P. 80700, Cósala, Sinaloa"/>
        <s v="Calle de la Amistad Nos.1168, 1170, 1172 y 1174, Colonia Centro, C.P. 82000, Mazatlán, Sinaloa"/>
        <s v="Calle Ignacio Zaragoza Nº. 956 Sur, esquina Bienestar y Nezahualcóyotl, Avenida Bienestar Locales 4 y 5, C.P. 81200, Los Mochis, Sinaloa"/>
        <s v="Boulevard Francisco I. Madero Oriente No. 526, Colonia Centro, C.P. 80200, Culiacán, Sinaloa"/>
        <s v="Calle Blas Valenzuela Nº.20, esquina  Avenida Ignacio Zaragoza,  Colonia Centro, C.P. 81000, Guasave, Sinaloa"/>
        <s v="Avenida Rafael Buelna No. 760 D, Colonia Lomas de Mazatlán, C.P. 82110, Mazatlán, Sinaloa"/>
        <s v="Calle Rio Ameca Nº. 1533, Fraccionamiento Los Pinos, C.P. 80128, Culiacán, Sinaloa"/>
        <s v="Carretera Los Mochis Topolobampo Km. 12, Predio Bachomobampo Sindicatura Topolobampo, C.P. 81377, Ahome, Los Mochis,  Sinaloa"/>
        <s v="Calle Rio Ameca Nº. 1533-A,  entre  Pascual Orozco y Lerdo de Tejada, Colonia Los Pinos, C.P. 80128, Culiacán, Sinaloa"/>
        <s v="Calle Juan de Dios Bátiz No. 771 Poniente, Colonia Morelos, C.P. 80170, Culiacán, Sinaloa"/>
        <s v="Calle Ruperto L. Paliza N°. 168 Norte, Colonia Centro, C.P. 80000, Culiacán, Sinaloa"/>
        <s v="Carretera Culiacán-Mazatlán (tramo Culiacán-El Dorado) No. 4625 Poniente, Interior 9 y 10 Sur, Colonia Centro de Agronegocios &quot;Parque Industrial Agroindustrias&quot;, C.P. 80300, El Diez, Culiacán, Sinaloa."/>
        <s v="Francisco Zarco No. 117 Oriente, Colonia Miguel Alemán."/>
        <s v="Calle 14 de Abril y Alberto Gutiérrez Nº. 270, Colonia Balderrama, C.P. 83180, Hermosillo, Sonora"/>
        <s v="Calle Zaragoza y Libertas S/N, Colonia Centro, C.P. 83960, Pitiquito, Sonora"/>
        <s v="Carretera Huatabampo Adyacente a la Calle Principal, Colonia Centro, C.P. 82252, Yavaros, Sonora "/>
        <s v="Calle Tabasco 851 y 855 Sur, Colonia Centro, C.P. 85000, Ciudad Obregón, Sonora"/>
        <s v="Calle 10 S/N entre Avenida 19 y 20, Colonia Centro, C.P. 84200, Agua Prieta, Sonora"/>
        <s v="Carretera Internacional Km. 6.5 Nº. 13, Parque Industrial de Nogales, C.P. 84200, Nogales, Sonora"/>
        <s v="Calle Jalisco No. 202 Norte, esquina con Allende, Colonia Centro, C.P. 85000, Ciudad Obregón, Sonora"/>
        <s v="Carretera Internacional Km. 6.5 Nº. 271 3a, Parque Industrial de Nogales, C.P. 84200, Nogales, Sonora"/>
        <s v="Avenida Aquiles Serdán Nº. 75, Locales 8, 9, 11 y 13, Colonia Centro, C.P. 85400, Guaymas, Sonora"/>
        <s v="Avenida José María Morelos y Pavón entre Mariano Escobedo y Ramón Corona S/N, Colonia Constitución, C.P. 85820, Navojoa, Sonora"/>
        <s v="Calle Segunda y Avenida 19 Nº. 1899, Colonia Centro, C.P. 84200, Agua Prieta, Sonora"/>
        <s v="Calle 14 de Abril Nº. 293 y Alberto Gutiérrez, Fraccionamiento Balderrama, C.P. 83180, Hermosillo, Sonora"/>
        <s v="Calle 5 de Febrero Nº. 805 esquina con Avenida Allende, Colonia Centro, C.P. 85000, Ciudad Obregón, Sonora"/>
        <s v="Carretera al Varadero Km. 2.5, Fraccionamiento Las Playitas, C.P. 85400, Guaymas, Sonora"/>
        <s v="Mariano Jiménez No. 746 entre Guelatao y 5 de Mayo, Colonia Centro, C.P. 85820, Navojoa, Sonora"/>
        <s v="Calle Talleres, Lote 17, Mz. XI, Nº. 2147, Parque Industrial, C.P. 85000, Cajeme Ciudad Obregón, Sonora"/>
        <s v="Calle Salamanca entre Cedros y Cartonerano 101, Colonia Amapolas, C.P.  83020, Hermosillo, Sonora"/>
        <s v="Calle Azaleas No. 102 Lote 10 Manzana 4, Fraccionamiento Real del Ángel, Colonia Sabina, C.P. 86153, Villahermosa, Tabasco"/>
        <s v="Calle Mina S/N, Zona Centro, C.P. 87555, Estación Ramírez, Tamaulipas"/>
        <s v="Calle Eulalio González Nº. 1004, Colonia Centro, C.P. 88390, Ciudad Mier, Tamaulipas"/>
        <s v="Calle Independencia Nº. 313 Zona Centro, C.P. 89670, Villa de Aldama, Tamaulipas"/>
        <s v="Calle Pablo A. Gutiérrez S/N, Zona Centro, C.P. 89110, Cuauhtémoc Ver, Tamaulipas"/>
        <s v="Avenida Mil Cumbres Nº. 350, Planta Baja y Alta, Colonia Mil Cumbres, C.P. 88740, Reynosa, Tamaulipas"/>
        <s v="Calle Brisa y Sol Nº. 901, Fraccionamiento Comercial 2000, C.P. 87099, Ciudad Victoria, Tamaulipas"/>
        <s v="Avenida Álvaro Obregón  Nº. 238 Planta Baja y Pisos 1º y 2º, Colonia Jardín, C.P. 87330, Matamoros, Tamaulipas"/>
        <s v="Tercera Avenida esquina Avenida Cuauhtémoc N° 204, Colonia Americana, C.P. 89190, Tampico, Tamaulipas"/>
        <s v="Calle Diaz Mirón Nº. 604, Zona Centro, C.P. 89000, Tampico, Tamaulipas"/>
        <s v="Calle Santiago No. 3310, Manzana 4, Lote 8, Fracionamiento Las Villas, Finca Santo Domingo, C.P. 87029, Ciudad Victoria, Tamaulipas"/>
        <s v="Avenida Juárez No. 75-B San Esteban Tizatlán, Colonia Centro, C.P. 90062, Tlaxcala, Tlaxcala"/>
        <s v="Calle 6 Nº. 1710, Colonia Xicoténcatl, C.P. 90062, Tlaxcala, Tlaxcala"/>
        <s v="Calle Libertad  Nº. 47, Colonia Centro, C.P. 91300, Banderilla, Veracruz Norte"/>
        <s v="Avenida Melchor Ocampo esquina Aldama, Zona Centro, C.P. 93600, Martínez de la Torre, Veracruz Norte"/>
        <s v="Boulevard Adolfo Ruíz Cortínez esquina Sinaloa S/N, Colonia México, C.P. 93310, Poza Rica, Veracruz Norte"/>
        <s v="Calle Sebastián Camacho Nº. 46, esquina José María Morelos, Colonia Centro, C.P. 91000, Xalapa, Veracruz Norte"/>
        <s v="Avenida José María La Fragua No. 2100 esquina Dr. Alfredo Iglesias y Avenida Delfino Valenzuela, Fraccionamiento Reforma, C.P. 91919, Veracruz Norte "/>
        <s v="Melchor Ocampo N°. 4-302 Colonia Centro, C.P. 92800, Tuxpan, Veracruz Norte"/>
        <s v="Calle Azueta No. 207, Colonia Centro, C.P. 91000, Xalapa, Veracruz Norte"/>
        <s v="Calle Mariano Matamoros Nº. 626, Fraccionamiento Los Pinos, C.P. 91870, Veracruz, Veracruz Norte "/>
        <s v="Avenida Unión No. 21, Colonia Santa Lucia Dos, C.P. 91637, La Estanzuela, Emiliano Zapata, Veracruz, Veracruz Norte."/>
        <s v="Avenida Constitución No. 7, Colonia Progreso, C.P. 92700, Chicontepec, Veracruz, Veracruz Norte."/>
        <s v="Calle Balderas esquina Úrsulo Galván No. 45, Planta Baja, Colonia Centro, C.P. 91000, Xalpa, Veracruz, Veracruz Norte."/>
        <s v="Calle Ogarrio Nº. 315, Colonia Cuatro Caminos, C.P. 96660, Agua Dulce, Veracruz Sur"/>
        <s v="Avenida 1 Poniente s/n entre Calles 14 y 16, Colonia Guillermo Lira, C.P. 94108, Huatusco, Veracruz Sur"/>
        <s v="Avenida Independencia Nº.901, Colonia Libertad Congreso Allende, C.P. 96380, Coatzacoalcos, Veracruz Sur"/>
        <s v="Avenida 1 No. 2415 entre Calles 24 y 26, Colonia La Trinidad Chica, Córdoba, C.P. 94534, Veracruz Sur. "/>
        <s v="Sur 33 Nº. 700, esquina Avenida Oriente 18, Colonia Centro, C.P. 94300, Orizaba, Veracruz Sur"/>
        <s v="Calle Independencia No. 1409, Colonia Luis Echeverria, C.P. 95110, Tierra Blanca, Veracruz Sur"/>
        <s v="Avenida Reforma No. 606-A, Colonia Centro, C.P. 95400, Cosamaloapan, Veracruz Sur"/>
        <s v="Calle Poniente 32 No. 1507 entre Calle Norte 3 y 5, Colonia San Juan Bautista, C.P. 94310, Orizaba, Veracruz Sur"/>
        <s v="Calle Sur 9 Nº. 670, entre Oriente 14 y 14 Colonia Centro, C.P. 94300, Orizaba, Veracruz Sur"/>
        <s v="Calle Norte 10 No. 860 entre Oriente 19 y 17, Colonia Centro, C.P. 94300, Orizaba, Veracruz Sur"/>
        <s v="Calle Chepinque No. 108-A, Colonia Lomas de la Soledad, C.P. 98040, Zacatecas, Zacatecas"/>
        <s v="Avenida Hidalgo Nº. 359, Colonia Centro, C.P. 99000, Fresnillo, Zacatecas"/>
        <s v="Calle Hidalgo N°. 31, Zona Centro, C.P. 96420, Rio Grande, Zacatecas"/>
        <s v="Calle J. Jesús González Ortega No.367, Barrio de la Pila, C.P. 99104, Sombrerete, Zacatecas"/>
        <s v="Calle Constitución N°. 102, Colonia Lomas de la Soledad, C.P 98040, Zacatecas, Zacatecas"/>
        <s v="Carretera Panamericana Km. 117+500 S/N, Fraccionamiento San Isidro, C.P. 98613, Guadalupe, Zacatecas"/>
        <s v="Carretera a San Ramón, Lote 001, Colonia Las Margaritas, C.P. 98606, Guadalupe, Zacatecas"/>
        <s v="Calle Montes Apalaches No. 26, Fraccionamiento La Cima, C.P. 98610, Guadalupe, Zacatecas"/>
        <s v="Calle Juan Aldama No. 201 Esq. Calle Hidalgo, En La Ciudad De Calera, Zacatecas"/>
        <s v="Calle Carretones Nº. 10 y San Pablo Nº. 31, Colonia Merced, C.P. 06090, México, D.F. Norte"/>
        <s v="Calzada de la Viga No. 1174, oficinas con local comercial en p.b., pisos 1, 2, 3 y fracción del 4, torres By C, Colonia El Triunfo, Alcaldía Iztapalapa, C.P. 09430, Ciudad de México, D.F. Sur"/>
        <s v="Calle Yucatán No. 15, Colonia Hipódromo Condesa, Alcaldía Cuauhtémoc, C.P. 06700Ciudad de México, D.F. Sur"/>
        <s v="Calle Clavel Norte No. 6, Colonia San Pedro Mártir, C.P. 08400, Alcaldía Tlalpan, D.F. Sur"/>
        <s v="Calle Monte del Apalaches, Manzana 19, Lote 9, Fraccionamiento Rincón del Bosque, Tapachula Chiapas."/>
        <s v="Por definir"/>
        <s v="Carretera a Acayuca No. 287, Colonia Pequeña Propiedad, C.P. 42191, Zapotlán de Juárez, Hidalgo."/>
        <s v="Calle Martínez de Navarrete Ote, No. 7, Fraccionamiento la Luneta, C.P. 59680, Zamora"/>
        <s v="Av. Francisco I Madero Pte. No. 541, col. Centro C.P. 58000, Morelia, Michoacán "/>
        <s v="Tres Marías, Morelia Michoacán"/>
        <s v="Calle Dante N° 14 Colonia Anzures C.P. 11590 Alcaldía Miguel Hidalgo,  Ciudad de México, Nivel Central."/>
        <s v="Calle Nardo s/n Colonia Cementos. C.P 64520, Municipio Monterrey, Nuevo Leon."/>
        <s v="Reynosa en busqueda"/>
        <s v="Nueva Ciudad Guerrero "/>
        <s v="Fresnillo, Zacatecas."/>
        <s v="Calle Independencia No. 10 Zona Centro, Concepción del Oro, C.P. 98200"/>
      </sharedItems>
    </cacheField>
    <cacheField name="Servicio" numFmtId="0">
      <sharedItems count="170" longText="1">
        <s v="Oficinas Administrativas de la Subdelegación Metropolitana Norte"/>
        <s v="Oficinas Administrativas de la Subdelegación Metropolitana Sur"/>
        <s v="Centro de Capacitación"/>
        <s v="Coordinación de Abastecimiento y Equipamiento, Almacén Delegacional y Archivo de Concentración"/>
        <s v="Casa Delegado"/>
        <s v="Bodega de Bienes Embargados"/>
        <s v="Oficinas Administrativas Subdelegacionales"/>
        <s v="Servicio de Rehabilitación y  Medicina Física y Centro de Capacitación y Calidad"/>
        <s v="Oficinas Administrativas Auxiliares Subdelegacionales"/>
        <s v="Bodega de Bienes Embargados y Archivo de Concentración"/>
        <s v="Almacén para recepción, resguardo y distribución de materiales terápeuticos y diversos."/>
        <s v="Unidad de Medicina Familiar No. 80"/>
        <s v="Tienda"/>
        <s v="Archivo de Concentración y Oficina de Servicios Generales "/>
        <s v="Almacen Delegacional"/>
        <s v="Sub-almacén"/>
        <s v="Unidad Deportiva"/>
        <s v="Oficinas Administrativas Delegacionales (Jefatura de Prestaciones Médicas, Coordinación de Atención y Orientación al Derechohabiente, y Coordinación de Calidad y Competitividad)"/>
        <s v="Tienda No. 12"/>
        <s v="Tienda No. 13"/>
        <s v="Archivo de Concentración"/>
        <s v="Oficinas Administrativas"/>
        <s v="Unidad de Medicina Familiar No. 9"/>
        <s v="Unidad de Medicina Familiar No. 32"/>
        <s v="Unidad de Medicina Familiar No. 45"/>
        <s v="Unidad de Medicina Familiar No. 57"/>
        <s v="Oficinas Administrativas Subdelegacionales Juárez II"/>
        <s v="Tienda Nº.14"/>
        <s v="Tienda Nº. 97 y Oficinas Administrativas (Coordinación de Prestaciones Económicas y Sociales)"/>
        <s v="Almacén Delegacional (Bienes No Terapéuticos)"/>
        <s v="Almacén Delegacional  (Bienes Terapéuticos) y Coordinación de Abastecimiento"/>
        <s v="Almacén Delegacional (Bienes de Laboratorio y Lácteos )"/>
        <s v="Oficinas Administrativas Nivel Central"/>
        <s v="Unidad del Programa IMSS- Bienestar"/>
        <s v="Unidad de Medicina Familiar N°. 4"/>
        <s v="Unidad de Medicina Familiar N°. 14"/>
        <s v="Unidad de Medicina Familiar No. 48"/>
        <s v="Unidad de Medicina Familiar N°.  49"/>
        <s v="Unidad de Medicina Familiar N°.  52"/>
        <s v="Tienda N°. 115"/>
        <s v="Oficinas Administrativas Delegacionales (Sede)"/>
        <s v="Unidad de Medicina Familiar N°.  47"/>
        <s v="Oficinas Administrativas Subdelegacionales y Centro de Capacitación y Calidad"/>
        <s v="Almacén Delegacional"/>
        <s v="Bodega de Archivo de Concentración, Bienes Adjudicados y Bienes de Baja"/>
        <s v="Bodega de Bienes Embargados, Bienes Adjudicados, Bienes de Baja y Archivo de Concentración de la Subdelegación"/>
        <s v="Tienda No. 19"/>
        <s v="Consultorios Médicos. Extensión Unidad de la Medicina Familiar Nº. 49"/>
        <s v="Tienda No. 21"/>
        <s v="Tienda No. 20 y Bodega de Bienes Embargados"/>
        <s v="Sub Álmacen Delegacional"/>
        <s v="Unidad de Medicina Familiar Nº. 27"/>
        <s v="Unidad de Medicina Familiar Nº. 7"/>
        <s v="Unidad de Medicina Familiar Nº. 11"/>
        <s v="Unidad de Medicina Familiar Nº. 22"/>
        <s v="Guardería"/>
        <s v="Oficinas Administrativas EMS"/>
        <s v="Unidad de Medicina Familiar N°. 11"/>
        <s v="Unidad de Medicina Familiar N°. 12"/>
        <s v="Unidad de Medicina Familiar N°. 17"/>
        <s v="Unidad de Medicina Familiar N°. 40"/>
        <s v="Unidad de Medicina Familiar N°. 54"/>
        <s v="Unidad de Medicina Familiar N°.  56"/>
        <s v="Unidad de Medicina Familiar N°. 79"/>
        <s v="Unidad de Medicina Familiar N°.  94"/>
        <s v="Unidad de Medicina Familiar N°. 96"/>
        <s v="Unidad de Medicina Familia N°. 100"/>
        <s v="Unidad de Atención Primaria a La Salud N°. 159"/>
        <s v="Unidad de Medicina Familiar N°. 169"/>
        <s v="Unidad de Atención Primaria a La Salud N°. 106"/>
        <s v="Unidad de Atención Primaria a La Salud N°. 120"/>
        <s v="Unidad de Atención Primaria a La Salud N°. 130"/>
        <s v="Unidad de Atención Primaria a La Salud N°. 131"/>
        <s v="Unidad de Atención Primaria a la Salud N°. 133"/>
        <s v="Unidad de Atención Primaria a la Salud N°. 134"/>
        <s v="Unidad de Atención Primaria a la Salud N°. 135"/>
        <s v="Unidad de Atención Primaria a la Salud N°. 137"/>
        <s v="Unidad de Atención Primaria a la Salud N°. 155"/>
        <s v="Unidad de Atención Primaria a la Salud N°. 165"/>
        <s v="Consultorios del Hospital General Regional N°. 45"/>
        <s v="Centro Comunitario de Salud Mental"/>
        <s v="Bodega de Bienes Embargados Y Archivo del Hospital General de Zona No. 21. "/>
        <s v="Oficinas Administrativas Subdelegacionales y Tienda"/>
        <s v="Bodega de Abastecimiento del Hospital General de Zona Nº. 20 y Bodega de Bienes Embargados"/>
        <s v="Unidad de Medicina Familiar Nº. 232"/>
        <s v="Unidad de Medicina Familiar Nº. 233"/>
        <s v="Oficinas Administrativas Delegacionales (Departamento de Construcción y Planeación Inmobiliaria, Órgano Interno de Control, Auditoría, Queja y Responsabilidades, Oficina de Seguridad y Resguardo, Coordinación de Competitividad, Departamento de relaciones laborales y Departamento de Capacitación y Transparencia)"/>
        <s v="Oficinas Administrativas Delegacionales (Jefatura de Servicios Jurídicos)"/>
        <s v="Centro de Seguridad Social"/>
        <s v="Oficinas Administrativas Subdelegacionales "/>
        <s v="Tienda No.27"/>
        <s v="Bodega de Bienes Embargados "/>
        <s v="Unidad de Medicina Familiar Nº. 15"/>
        <s v="Unidad de Medicina Familiar Nº. 19"/>
        <s v="Unidad de Medicina Familiar N°. 52"/>
        <s v="Centro de Seguridad Social No. 3"/>
        <s v="Unidad de Medicina Familiar Nº. 40"/>
        <s v="Unidad de Medicina Familiar Nº. 57"/>
        <s v="Guardería  Nº. 01"/>
        <s v="Oficinas Administrativas Delegacionales (Jefatura Prestaciones Médicas y Coordinación Medica Delegacional)"/>
        <s v="Tienda No. 110 IMSS-SNTSS"/>
        <s v="Tienda No. 151 IMSS-SNTSS"/>
        <s v="Tienda No. 52 IMSS-SNTSS"/>
        <s v="Tienda No. 135 IMSS-SNTSS"/>
        <s v="Tienda No. 33 IMSS-SNTSS"/>
        <s v="Bodega de Archivo de Concentración y Bienes de Baja."/>
        <s v="Oficinas Administrativas del Equipo Multidisciplinario Región III"/>
        <s v="Unidad de Medicina Familiar Nº. 13"/>
        <s v="Unidad de Medicina Familiar Nº. 18"/>
        <s v="Unidad de Medicina Familiar Nº. 34"/>
        <s v="Unidad de Medicina Familiar Nº. 46"/>
        <s v="Oficinas Administrativas Delegacionales (Conservación, Jefatura 8, Seguridad en el Trabajo, Departamento de Guarderías, Coordinación de Competitividad y Calidad, Departamento de Relaciones Laborales)"/>
        <s v="Oficinas Administrativas Delegacionales (Jefatura de Finanzas, Contraloria Interna y Prestaciones Médicas)"/>
        <s v="Tienda IMSS-SNTSS"/>
        <s v="Unidad de Medicina Familiar No. 6"/>
        <s v="Sub-Almacén Zona Norte"/>
        <s v="Unidad de Medicina Familiar Nº. 8"/>
        <s v="Oficinas Administrativas para la Coordinación Delegacional de Informática"/>
        <s v="Consultorio Medico"/>
        <s v="Unidad de Medicina Familiar No. 50"/>
        <s v="Consultorio Médico"/>
        <s v="Oficinas Administrativas Subdelegacionales."/>
        <s v="Bodega de Bienes Instituciones para Disposición Final"/>
        <s v="Bodega de Bienes Embargados de la Subdelegación"/>
        <s v="Terreno (Salida de Emergencia Guardería)"/>
        <s v="Sub-Almacén Delegacional"/>
        <s v="Unidad de Medicina Familiar Nº. 2"/>
        <s v="Unidad de Medicina Familiar Nº 26"/>
        <s v="Unidad de Medicina Familiar N° 67"/>
        <s v="Centro de Seguridad Social y Bodega de Bienes Embargados"/>
        <s v="Oficinas Administrativas Subdelegacionales y Bodega de Bienes Embargados"/>
        <s v="Almacén de Bienes de Grupos Diversos"/>
        <s v="Unidad de Medicina Familiar Nº. 12"/>
        <s v="Unidad de Medicina Familiar Nº.  30"/>
        <s v="Unidad de Medicina Familiar Nº. 37"/>
        <s v="Consultorios Médicos"/>
        <s v="Tienda No. 47 IMSS-SNTSS"/>
        <s v="Oficinas Administrativas Delegacionales (Departamento de Construcción y Planeación Inmobiliaria)"/>
        <s v="Unidad de Medicina Familiar Nº. 19 (Ampliación)"/>
        <s v="Oficinas Administrativas Delegacionales (Área de Servicios Generales, Personal y Capacitación)"/>
        <s v="Tienda No. 54 IMSS-SNTSS"/>
        <s v="Tienda No. 55 IMSS-SNTSS"/>
        <s v="Coordinación Médica Región I"/>
        <s v="Oficinas Administrativas de la Coordinación Delegacional"/>
        <s v="Unidad de Medicina Familiar Nº. 53"/>
        <s v="Unidad de Medicina Familiar Nº. 58"/>
        <s v="Unidad de Medicina Familiar Nº. 65"/>
        <s v="Tienda "/>
        <s v="Almacén de Bienes en Dación de Pago"/>
        <s v="Bodega de Archivo de Concentración y Bienes de Baja"/>
        <s v="Centro de Seguridad Social "/>
        <s v="Oficinas Administrativas Subdelegacionales No. 6 y Oficinas Delegacionales por 2,500.00 m2 (Diversas áreas)"/>
        <s v="Casa Habitación para Titular de OOAD"/>
        <s v="Oficina Auxiliar Administrativa de la JSA"/>
        <s v="Sub-Almacen"/>
        <s v="Oficinas alternas a la Jefatura de Servicios de Desarrollo Personal"/>
        <s v="Archivo de Concentración y Bodega de Bienes Adjudicados y Embargados "/>
        <s v="Centro de Seguridad Social Morelia"/>
        <s v="Casa-Habitación TOOAD"/>
        <s v="Bodega de Apoyo al Almacen Delegacional"/>
        <s v="UMF 38"/>
        <s v="UMF 41"/>
        <s v="Bodega de Resguardo"/>
        <s v="CECEM Centro de Extensión de Conocimientos en Esquema Modificado"/>
        <s v="Archivo de Pensiones"/>
        <s v="Coordinación de Abastecimiento y Equipamiento (CAE)"/>
        <s v="Depto de prestaciones Economicas y subsidios "/>
        <s v="Unidad de Medicina Familiar "/>
        <s v="Oficinas Administrativas (Departamento de Construcción y Planeación Inmobiliaria)"/>
        <s v="Tienda IMSS-SNTSS "/>
      </sharedItems>
    </cacheField>
    <cacheField name="Monto de renta mensual actual sin IVA" numFmtId="0">
      <sharedItems containsSemiMixedTypes="0" containsString="0" containsNumber="1" minValue="787.4" maxValue="5458814.54"/>
    </cacheField>
    <cacheField name="Monto anual con IVA" numFmtId="164">
      <sharedItems containsSemiMixedTypes="0" containsString="0" containsNumber="1" minValue="10960.607999999998" maxValue="75986698.396799996"/>
    </cacheField>
    <cacheField name="Figura _x000a_Anteproyecto 2027" numFmtId="0">
      <sharedItems count="5">
        <s v="Sustitución"/>
        <s v="Renovación con incremento"/>
        <s v="Renovación sin incremento"/>
        <s v="Cancelación"/>
        <s v="NUEVO"/>
      </sharedItems>
    </cacheField>
    <cacheField name="Importe 2027" numFmtId="164">
      <sharedItems containsSemiMixedTypes="0" containsString="0" containsNumber="1" minValue="10961" maxValue="75986699"/>
    </cacheField>
    <cacheField name="Monto por OOAD" numFmtId="0">
      <sharedItems containsString="0" containsBlank="1" containsNumber="1" minValue="166920" maxValue="150122649"/>
    </cacheField>
    <cacheField name="Nuevos" numFmtId="0">
      <sharedItems containsString="0" containsBlank="1" containsNumber="1" minValue="612480" maxValue="52251605.337599993"/>
    </cacheField>
    <cacheField name="Total" numFmtId="0">
      <sharedItems containsString="0" containsBlank="1" containsNumber="1" minValue="166920" maxValue="202374254.33759999"/>
    </cacheField>
    <cacheField name="Sustitución" numFmtId="0">
      <sharedItems containsString="0" containsBlank="1" containsNumber="1" containsInteger="1" minValue="0" maxValue="1"/>
    </cacheField>
    <cacheField name="Campo12" caption="Campo12" numFmtId="0">
      <sharedItems containsString="0" containsBlank="1" containsNumber="1" containsInteger="1" minValue="0" maxValue="6234092"/>
    </cacheField>
    <cacheField name="Campo13" caption="Campo13" numFmtId="0">
      <sharedItems containsString="0" containsBlank="1" containsNumber="1" minValue="0" maxValue="5420949.1199999992"/>
    </cacheField>
    <cacheField name="Renovación con incremento" numFmtId="0">
      <sharedItems containsString="0" containsBlank="1" containsNumber="1" containsInteger="1" minValue="0" maxValue="1"/>
    </cacheField>
    <cacheField name="Campo15" caption="Campo15" numFmtId="0">
      <sharedItems containsString="0" containsBlank="1" containsNumber="1" containsInteger="1" minValue="0" maxValue="37474985"/>
    </cacheField>
    <cacheField name="Campo16" caption="Campo16" numFmtId="0">
      <sharedItems containsString="0" containsBlank="1" containsNumber="1" minValue="0" maxValue="34068168"/>
    </cacheField>
    <cacheField name="Renovación sin incremento" numFmtId="0">
      <sharedItems containsString="0" containsBlank="1" containsNumber="1" containsInteger="1" minValue="0" maxValue="1"/>
    </cacheField>
    <cacheField name="Campo18" caption="Campo18" numFmtId="0">
      <sharedItems containsString="0" containsBlank="1" containsNumber="1" containsInteger="1" minValue="0" maxValue="75986699"/>
    </cacheField>
    <cacheField name="Cancelación" numFmtId="0">
      <sharedItems containsString="0" containsBlank="1" containsNumber="1" containsInteger="1" minValue="0" maxValue="1"/>
    </cacheField>
    <cacheField name="Campo20" caption="Campo20" numFmtId="0">
      <sharedItems containsString="0" containsBlank="1" containsNumber="1" containsInteger="1" minValue="0" maxValue="348036"/>
    </cacheField>
    <cacheField name="Campo21" caption="Campo21" numFmtId="0">
      <sharedItems containsString="0" containsBlank="1" containsNumber="1" minValue="0" maxValue="348035.63520000002"/>
    </cacheField>
    <cacheField name="Campo22" caption="Campo22" numFmtId="0">
      <sharedItems containsNonDate="0" containsString="0" containsBlank="1"/>
    </cacheField>
    <cacheField name="sustituciones" numFmtId="0">
      <sharedItems containsString="0" containsBlank="1" containsNumber="1" minValue="10960.607999999998" maxValue="34068168"/>
    </cacheField>
    <cacheField name="ok" numFmtId="0">
      <sharedItems containsString="0" containsBlank="1" containsNumber="1" containsInteger="1" minValue="1" maxValue="1" count="2">
        <n v="1"/>
        <m/>
      </sharedItems>
    </cacheField>
    <cacheField name="RENOV SIN INCREMENTO" numFmtId="0">
      <sharedItems containsBlank="1"/>
    </cacheField>
    <cacheField name="Campo26" caption="Campo26"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1">
  <r>
    <x v="0"/>
    <s v="Boulevard a Zacatecas No. 701, Fraccionamiento Las Hadas, C.P. 20140, Aguascalientes"/>
    <s v="Oficinas Administrativas de la Subdelegación Metropolitana Norte"/>
    <n v="149599.14000000001"/>
    <n v="2082420.0288"/>
    <s v="Sustitución"/>
    <n v="2394784"/>
    <m/>
    <m/>
    <m/>
  </r>
  <r>
    <x v="0"/>
    <s v="Calle Ecuador No. 205, Planta Baja, Colonia Las Americas, C.P. 20230, Aguascalientes"/>
    <s v="Oficinas Administrativas de la Subdelegación Metropolitana Sur"/>
    <n v="94630.5"/>
    <n v="1317256.5599999998"/>
    <s v="Sustitución"/>
    <n v="1514846"/>
    <m/>
    <m/>
    <m/>
  </r>
  <r>
    <x v="0"/>
    <s v="Calle Ecuador No. 205, Planta Alta, Colonia Las Americas, C.P. 20230, Aguascalientes"/>
    <s v="Centro de Capacitación"/>
    <n v="58610"/>
    <n v="815851.2"/>
    <s v="Renovación con incremento"/>
    <n v="897437"/>
    <m/>
    <m/>
    <m/>
  </r>
  <r>
    <x v="0"/>
    <s v="Calle Julio Díaz Torre N° 105, Lote 3, Manzana 28 Interior D y E, Fraccionamiento Ciudad Industrial, C.P. 20290, Aguascalientes, Aguascalientes."/>
    <s v="Coordinación de Abastecimiento y Equipamiento, Almacén Delegacional y Archivo de Concentración"/>
    <n v="581389.25"/>
    <n v="8092938.3599999994"/>
    <s v="Renovación con incremento"/>
    <n v="8902233"/>
    <m/>
    <m/>
    <m/>
  </r>
  <r>
    <x v="0"/>
    <s v="Avenida Arroyo El Molino N° 301, Casa 163, Condominio Real del Molino, C.P. 20983, Jesús María, Aguascalientes"/>
    <s v="Casa Delegado"/>
    <n v="27542.5"/>
    <n v="330510"/>
    <s v="Renovación sin incremento"/>
    <n v="330510"/>
    <m/>
    <m/>
    <m/>
  </r>
  <r>
    <x v="0"/>
    <s v="Calle Mangana No. 201, Fraccionamiento Vista Alegre, C.P. 20290, Aguascalientes, Aguascalientes."/>
    <s v="Bodega de Bienes Embargados"/>
    <n v="75000"/>
    <n v="900000"/>
    <s v="Sustitución"/>
    <n v="1035000"/>
    <n v="15074810"/>
    <m/>
    <n v="15074810"/>
  </r>
  <r>
    <x v="1"/>
    <s v="Boulevard Lázaro Cárdenas No. 2209-C, Colonia Plutarco Elías Calles Deleg. Gonzalez Ortega C.P 21379, Mexicali, Baja California"/>
    <s v="Oficinas Administrativas Subdelegacionales"/>
    <n v="330000"/>
    <n v="4593600"/>
    <s v="Renovación sin incremento"/>
    <n v="4593600"/>
    <n v="4593600"/>
    <m/>
    <n v="4593600"/>
  </r>
  <r>
    <x v="2"/>
    <s v="Calle Ignacio Allende No. 1135, esquina Félix Ortega y Marcelo Rubio Ruíz, Colonia Centro, C.P. 23000, La Paz, Baja California Sur"/>
    <s v="Servicio de Rehabilitación y  Medicina Física y Centro de Capacitación y Calidad"/>
    <n v="37264.5"/>
    <n v="518721.83999999997"/>
    <s v="Renovación sin incremento"/>
    <n v="518722"/>
    <m/>
    <m/>
    <m/>
  </r>
  <r>
    <x v="2"/>
    <s v="Boulevard Tecnológico No. 1810, Colonia Guaymitas, C.P. 23407, San José del Cabo, Baja California Sur"/>
    <s v="Oficinas Administrativas Auxiliares Subdelegacionales"/>
    <n v="24725.35"/>
    <n v="344176.87199999992"/>
    <s v="Renovación sin incremento"/>
    <n v="344177"/>
    <m/>
    <m/>
    <m/>
  </r>
  <r>
    <x v="2"/>
    <s v="Avenida Venustiano Carranza No. 114 entre Ignacio Zaragoza y Hugo Cervantes del Rio, Colonia Centro, C.P. 23600, Ciudad Constitución, Comondú Baja California Sur"/>
    <s v="Oficinas Administrativas Auxiliares Subdelegacionales"/>
    <n v="9000"/>
    <n v="125279.99999999999"/>
    <s v="Renovación sin incremento"/>
    <n v="125280"/>
    <m/>
    <m/>
    <m/>
  </r>
  <r>
    <x v="2"/>
    <s v="Calle Valentín Gómez Farías No. 166, entre Republica y Manuel Torre Iglesias, Colonia Esterito, C.P. 23060, La Paz, Baja California Sur"/>
    <s v="Bodega de Bienes Embargados y Archivo de Concentración"/>
    <n v="42861.55"/>
    <n v="596632.77599999995"/>
    <s v="Renovación sin incremento"/>
    <n v="596633"/>
    <m/>
    <m/>
    <m/>
  </r>
  <r>
    <x v="2"/>
    <s v="Calle 22 s/n, Lote 008, Manzana 13 C, Colonia Desarrollo Aeropuerto, C.P. 23435, Los Cabos, Baja California Sur"/>
    <s v="Almacén para recepción, resguardo y distribución de materiales terápeuticos y diversos."/>
    <n v="300000"/>
    <n v="4175999.9999999995"/>
    <s v="Renovación sin incremento"/>
    <n v="4176000"/>
    <n v="5760812"/>
    <m/>
    <n v="5760812"/>
  </r>
  <r>
    <x v="3"/>
    <s v="Calle Cordillera N° 34, Departamento 202, Fraccionamiento Lomas de la Eminencia, C.P. 24035, San Francisco de Campeche, Campeche."/>
    <s v="Casa Delegado"/>
    <n v="13910"/>
    <n v="166920"/>
    <s v="Renovación sin incremento"/>
    <n v="166920"/>
    <n v="166920"/>
    <m/>
    <n v="166920"/>
  </r>
  <r>
    <x v="4"/>
    <s v="Boulevard Constitución, esquina Calle Jiménez, Zona Centro, C.P. 27080, Torreón, Coahuila"/>
    <s v="Unidad de Medicina Familiar No. 80"/>
    <n v="183860"/>
    <n v="2559331.1999999997"/>
    <s v="Renovación con incremento"/>
    <n v="2815265"/>
    <m/>
    <m/>
    <m/>
  </r>
  <r>
    <x v="4"/>
    <s v="Boulevard Isidro López Zertuche No. 2791-B, Colonia Universidad, C.P. 25260, Saltillo, Coahuila"/>
    <s v="Oficinas Administrativas Subdelegacionales"/>
    <n v="163275"/>
    <n v="2272788"/>
    <s v="Renovación con incremento"/>
    <n v="2500067"/>
    <m/>
    <m/>
    <m/>
  </r>
  <r>
    <x v="4"/>
    <s v="Boulevard Independencia y Calle Leona Vicario S/N, C.P. 27000, Torreón, Coahuila"/>
    <s v="Oficinas Administrativas Subdelegacionales"/>
    <n v="363189.65"/>
    <n v="5055599.9280000003"/>
    <s v="Renovación con incremento"/>
    <n v="5561160"/>
    <m/>
    <m/>
    <m/>
  </r>
  <r>
    <x v="4"/>
    <s v="Boulevard Benito Juárez No. 523, Colonia Roma, C.P. 25000, Monclova, Coahuila"/>
    <s v="Tienda"/>
    <n v="92308"/>
    <n v="1284927.3599999999"/>
    <s v="Renovación con incremento"/>
    <n v="1413421"/>
    <m/>
    <m/>
    <m/>
  </r>
  <r>
    <x v="4"/>
    <s v="Calle Presidente Cárdenas No. 197 Oriente, Zona Centro, C.P. 25000, Saltillo, Coahuila"/>
    <s v="Tienda"/>
    <n v="89533"/>
    <n v="1246299.3599999999"/>
    <s v="Renovación con incremento"/>
    <n v="1370930"/>
    <m/>
    <m/>
    <m/>
  </r>
  <r>
    <x v="4"/>
    <s v="Calle Egipto esquina José Sarmiento S/N, Fraccionamiento Virreyes Obrera, C.P. 25220, Saltillo, Coahuila"/>
    <s v="Archivo de Concentración y Oficina de Servicios Generales "/>
    <n v="83000"/>
    <n v="1155360"/>
    <s v="Renovación con incremento"/>
    <n v="1270896"/>
    <m/>
    <m/>
    <m/>
  </r>
  <r>
    <x v="4"/>
    <s v="Carretera Saltillo-Zacatecas Km. 22, Puente La Encantada, C.P. 25950, Saltillo, Coahuila."/>
    <s v="Almacen Delegacional"/>
    <n v="684000"/>
    <n v="9521280"/>
    <s v="Renovación con incremento"/>
    <n v="10473408"/>
    <n v="25405147"/>
    <m/>
    <n v="25405147"/>
  </r>
  <r>
    <x v="5"/>
    <s v="Avenida de los Maestros No. 324, Colonia Huertas del Sol, C.P. 28050, Colima, Colima"/>
    <s v="Centro de Capacitación"/>
    <n v="19762.3"/>
    <n v="275091.21599999996"/>
    <s v="Renovación con incremento"/>
    <n v="302601"/>
    <m/>
    <m/>
    <m/>
  </r>
  <r>
    <x v="5"/>
    <s v="Calle 5 de Mayo No. 33, Colonia Centro, C.P. 28100, Tecomán, Colima"/>
    <s v="Oficinas Administrativas Subdelegacionales"/>
    <n v="14015.57"/>
    <n v="195096.73439999999"/>
    <s v="Sustitución"/>
    <n v="224362"/>
    <m/>
    <m/>
    <m/>
  </r>
  <r>
    <x v="5"/>
    <s v="Calle Lic. Gustavo Díaz Ordaz No. 120, Colonia El Moralete, C.P. 28060, Colima, Colima"/>
    <s v="Tienda"/>
    <n v="50000"/>
    <n v="696000"/>
    <s v="Renovación con incremento"/>
    <n v="765600"/>
    <m/>
    <m/>
    <m/>
  </r>
  <r>
    <x v="5"/>
    <s v="Calle León Felipe No. 346, Colonia Real Vista Hermosa II, C.P. 28018, Colima, Colima."/>
    <s v="Casa Delegado"/>
    <n v="20800"/>
    <n v="249600"/>
    <s v="Renovación con incremento"/>
    <n v="274560"/>
    <m/>
    <m/>
    <m/>
  </r>
  <r>
    <x v="5"/>
    <s v="Avenida de los Deportistas No. 1144, Colonia El Tecolote, C.P. 28090, Colima, Colima."/>
    <s v="Sub-almacén"/>
    <n v="85000"/>
    <n v="1183200"/>
    <s v="Renovación con incremento"/>
    <n v="1301520"/>
    <n v="2868643"/>
    <m/>
    <n v="2868643"/>
  </r>
  <r>
    <x v="6"/>
    <s v="5a. Avenida Oriente S/N Colonia Los Manguitos, antes Calzada a La Ciudad Deportiva S/N, &quot;Panchón Contreras&quot;, C.P. 29010, Tuxtla Gutiérrez, Chiapas"/>
    <s v="Unidad Deportiva"/>
    <n v="8118.07"/>
    <n v="113003.53439999999"/>
    <s v="Renovación con incremento"/>
    <n v="124304"/>
    <m/>
    <m/>
    <m/>
  </r>
  <r>
    <x v="6"/>
    <s v="11a. Calle Poniente No. 8-A, Zona Centro, C.P. 30700, Tapachula, Chiapas"/>
    <s v="Oficinas Administrativas Delegacionales (Jefatura de Prestaciones Médicas, Coordinación de Atención y Orientación al Derechohabiente, y Coordinación de Calidad y Competitividad)"/>
    <n v="52800"/>
    <n v="734976"/>
    <s v="Renovación con incremento"/>
    <n v="808474"/>
    <m/>
    <m/>
    <m/>
  </r>
  <r>
    <x v="6"/>
    <s v="Segunda Calle Oriente y Séptima Avenida Sur No. 12, Colonia Centro, C.P. 30700, Tapachula, Chiapas"/>
    <s v="Tienda No. 12"/>
    <n v="32031"/>
    <n v="445871.51999999996"/>
    <s v="Sustitución"/>
    <n v="512753"/>
    <m/>
    <m/>
    <m/>
  </r>
  <r>
    <x v="6"/>
    <s v="Calle Central Sur  No. 1989, Colonia San Francisco, C.P. 29000, Tuxtla Gutiérrez, Chiapas"/>
    <s v="Tienda No. 13"/>
    <n v="50000"/>
    <n v="696000"/>
    <s v="Renovación con incremento"/>
    <n v="765600"/>
    <m/>
    <m/>
    <m/>
  </r>
  <r>
    <x v="6"/>
    <s v="Avenida Carlos Maciel No. 119, Fraccionamiento Santos (San Roque), C.P. 29040, Tuxtla Gutiérrez, Chiapas"/>
    <s v="Archivo de Concentración"/>
    <n v="39000"/>
    <n v="542880"/>
    <s v="Renovación con incremento"/>
    <n v="597168"/>
    <m/>
    <m/>
    <m/>
  </r>
  <r>
    <x v="6"/>
    <s v="2a. Calle Sur Poniente esquina Calle Privada No. 188, Barrio de las Flores, C.P. 30019, Comitán de Domínguez, Chiapas."/>
    <s v="Oficinas Administrativas"/>
    <n v="9000"/>
    <n v="125279.99999999999"/>
    <s v="Renovación con incremento"/>
    <n v="137808"/>
    <m/>
    <m/>
    <m/>
  </r>
  <r>
    <x v="6"/>
    <s v="Avenida Central Norte No. 125, Colonia Centro, C.P. 30700, Tapachula, Chiapas."/>
    <s v="Oficinas Administrativas"/>
    <n v="39700"/>
    <n v="552624"/>
    <s v="Renovación con incremento"/>
    <n v="607887"/>
    <m/>
    <m/>
    <m/>
  </r>
  <r>
    <x v="6"/>
    <s v="Avenida Central Poniente No. 150, Colonia Juan Sabines Gutíerrez, C.P. 29770, Bochil, Chiapas."/>
    <s v="Oficinas Administrativas"/>
    <n v="9000"/>
    <n v="125279.99999999999"/>
    <s v="Renovación con incremento"/>
    <n v="137808"/>
    <m/>
    <m/>
    <m/>
  </r>
  <r>
    <x v="6"/>
    <s v="Calle Vicente Guerrero No. 6, Colonia Centro, C.P. 29520, Pichucalco, Chiapas."/>
    <s v="Oficinas Administrativas"/>
    <n v="9000"/>
    <n v="125279.99999999999"/>
    <s v="Renovación con incremento"/>
    <n v="137808"/>
    <m/>
    <m/>
    <m/>
  </r>
  <r>
    <x v="6"/>
    <s v="2a. Calle Sur Poniente esquina Calle Privada No. 190, Fraccionamiento Las Orquídeas, C.P. 30068, Comitán de Domínguez, Chiapas."/>
    <s v="Oficinas Administrativas"/>
    <n v="5250"/>
    <n v="73080"/>
    <s v="Cancelación"/>
    <n v="73080"/>
    <n v="3902690"/>
    <n v="10226400"/>
    <n v="14129090"/>
  </r>
  <r>
    <x v="7"/>
    <s v="Calle Benito Juárez No. 97, Colonia Centro, C.P. 31150, San Francisco del Oro, Chihuahua"/>
    <s v="Unidad de Medicina Familiar No. 9"/>
    <n v="11157"/>
    <n v="155305.44"/>
    <s v="Renovación con incremento"/>
    <n v="170836"/>
    <m/>
    <m/>
    <m/>
  </r>
  <r>
    <x v="7"/>
    <s v="Calle Fernando Montes de Oca, Lote 6, Manzana 8, Barrio Profortarah, Localidad de Creel, Municipio Bocoyna, Chihuahua"/>
    <s v="Unidad de Medicina Familiar No. 32"/>
    <n v="7814"/>
    <n v="108770.87999999999"/>
    <s v="Renovación con incremento"/>
    <n v="119648"/>
    <m/>
    <m/>
    <m/>
  </r>
  <r>
    <x v="7"/>
    <s v="Avenida Álvaro Obregón S/N Colonia Centro, Municipio de Ascención, C.P. 31820, Rodrigo de Quevedo, Chihuahua"/>
    <s v="Unidad de Medicina Familiar No. 45"/>
    <n v="3675"/>
    <n v="51156"/>
    <s v="Renovación con incremento"/>
    <n v="56272"/>
    <m/>
    <m/>
    <m/>
  </r>
  <r>
    <x v="7"/>
    <s v="Avenida 14 Poniente No. 700, Colonia Sector Poniente, C.P. 33000, Ciudad Delicias, Chihuahua"/>
    <s v="Unidad de Medicina Familiar No. 57"/>
    <n v="14921"/>
    <n v="207700.31999999998"/>
    <s v="Renovación con incremento"/>
    <n v="228471"/>
    <m/>
    <m/>
    <m/>
  </r>
  <r>
    <x v="7"/>
    <s v="Av. Henry Dunat No.4508,Zona Pronaf C.P. 32315, Ciudad Juarez, Chihuahua"/>
    <s v="Oficinas Administrativas Subdelegacionales Juárez II"/>
    <n v="94500"/>
    <n v="1224720"/>
    <s v="Renovación con incremento"/>
    <n v="1347192"/>
    <m/>
    <m/>
    <m/>
  </r>
  <r>
    <x v="7"/>
    <s v="Avenida Tecnológico No. 343, Colonia Barrio Lerdo, C.P. 31520, Ciudad Cuauhtémoc, Chihuahua"/>
    <s v="Oficinas Administrativas Subdelegacionales"/>
    <n v="20326"/>
    <n v="282937.92"/>
    <s v="Renovación con incremento"/>
    <n v="311232"/>
    <m/>
    <m/>
    <m/>
  </r>
  <r>
    <x v="7"/>
    <s v="Calle Pedro de Lille No. 3, Colonia Centro, C.P. 33890, Hidalgo del Parral, Chihuahua"/>
    <s v="Oficinas Administrativas Subdelegacionales"/>
    <n v="33735"/>
    <n v="469591.19999999995"/>
    <s v="Renovación con incremento"/>
    <n v="516551"/>
    <m/>
    <m/>
    <m/>
  </r>
  <r>
    <x v="7"/>
    <s v="Avenida Fernando Baeza No. 206, Sector Oriente, C.P. 33000, Ciudad Delicias, Chihuahua"/>
    <s v="Oficinas Administrativas Subdelegacionales"/>
    <n v="21849"/>
    <n v="304138.07999999996"/>
    <s v="Renovación con incremento"/>
    <n v="334552"/>
    <m/>
    <m/>
    <m/>
  </r>
  <r>
    <x v="7"/>
    <s v="Calle 21 Nº. 1109, Colonia Santo Niño,, C.P. 31150, Chihuahua, Chihuahua"/>
    <s v="Tienda Nº.14"/>
    <n v="21042.95"/>
    <n v="292917.864"/>
    <s v="Renovación con incremento"/>
    <n v="322210"/>
    <m/>
    <m/>
    <m/>
  </r>
  <r>
    <x v="7"/>
    <s v="Boulevard Oscar Flores Sánchez Nº. 2250, Colonia Jardines de San Jose, C.P. 32695, Ciudad Juárez, Chihuahua"/>
    <s v="Tienda Nº. 97 y Oficinas Administrativas (Coordinación de Prestaciones Económicas y Sociales)"/>
    <n v="62534"/>
    <n v="810440.64"/>
    <s v="Sustitución"/>
    <n v="932007"/>
    <m/>
    <m/>
    <m/>
  </r>
  <r>
    <x v="7"/>
    <s v="Calle General Rosalio Hernández Nº. 21 y Ferrocarriles Nacionales de México, C.P. 31150, Chihuahua, Chihuahua"/>
    <s v="Almacén Delegacional (Bienes No Terapéuticos)"/>
    <n v="42244"/>
    <n v="588036.48"/>
    <s v="Sustitución"/>
    <n v="676242"/>
    <m/>
    <m/>
    <m/>
  </r>
  <r>
    <x v="7"/>
    <s v="Calle Privada Santa Rosa  Nºs. 21 y 23, C.P. 31150, Chihuahua, Chihuahua"/>
    <s v="Almacén Delegacional  (Bienes Terapéuticos) y Coordinación de Abastecimiento"/>
    <n v="89568.75"/>
    <n v="1246797"/>
    <s v="Sustitución"/>
    <n v="1433817"/>
    <m/>
    <m/>
    <m/>
  </r>
  <r>
    <x v="7"/>
    <s v="Calle 53 A N°. 5 Colonia Arquitectos, C.P. 31350, Chihuahua, Chihuahua"/>
    <s v="Bodega de Bienes Embargados"/>
    <n v="24248"/>
    <n v="337532.15999999997"/>
    <s v="Renovación con incremento"/>
    <n v="371286"/>
    <m/>
    <m/>
    <m/>
  </r>
  <r>
    <x v="7"/>
    <s v="Calle Sierra Mohinora Nº. 6011, Fraccionamiento La Cuesta, C.P. 32650, Ciudad Juárez, Chihuahua"/>
    <s v="Bodega de Bienes Embargados"/>
    <n v="26686"/>
    <n v="371469.12"/>
    <s v="Sustitución"/>
    <n v="427190"/>
    <m/>
    <m/>
    <m/>
  </r>
  <r>
    <x v="7"/>
    <s v="Calle Privada Santa Rosa  Nº 19, Colonia Centro, C.P. 31150, Chihuahua, Chihuahua"/>
    <s v="Almacén Delegacional (Bienes de Laboratorio y Lácteos )"/>
    <n v="26525.27"/>
    <n v="369231.75839999999"/>
    <s v="Sustitución"/>
    <n v="424617"/>
    <n v="7672123"/>
    <n v="6959999.9999999991"/>
    <n v="14632123"/>
  </r>
  <r>
    <x v="8"/>
    <s v="Calle Tiburcio Montiel N° 15, Colonia San Miguel Chapultepec, C.P. 11850, Alcaldía Miguel Hidalgo, Nivel Central."/>
    <s v="Oficinas Administrativas Nivel Central"/>
    <n v="1876862.76"/>
    <n v="26125930"/>
    <s v="Renovación sin incremento"/>
    <n v="26125930"/>
    <m/>
    <m/>
    <m/>
  </r>
  <r>
    <x v="8"/>
    <s v="Calle Río Pánuco N° 224, Colonia Cuauhtémoc, C.P. 06500, Alcaldía Cuauhtémoc, Nivel Central."/>
    <s v="Oficinas Administrativas Nivel Central"/>
    <n v="1102464"/>
    <n v="13229568"/>
    <s v="Renovación con incremento"/>
    <n v="14552525"/>
    <m/>
    <m/>
    <m/>
  </r>
  <r>
    <x v="8"/>
    <s v="Calle Hamburgo N° 18, Colonia Juárez, C.P. 06600, Alcaldía Cuauhtémoc, Nivel Central."/>
    <s v="Oficinas Administrativas Nivel Central"/>
    <n v="617287.55000000005"/>
    <n v="8670758"/>
    <s v="Renovación con incremento"/>
    <n v="9537834"/>
    <m/>
    <m/>
    <m/>
  </r>
  <r>
    <x v="8"/>
    <s v="Avenida Revolución No.1586, Colonia San Ángel, C.P. 01000, Alcaldía Álvaro Obregón, Nivel Central."/>
    <s v="Oficinas Administrativas Nivel Central"/>
    <n v="1551723.6"/>
    <n v="23759992"/>
    <s v="Renovación con incremento"/>
    <n v="26135992"/>
    <m/>
    <m/>
    <m/>
  </r>
  <r>
    <x v="8"/>
    <s v="Calle Cozumel N° 43, Colonia Roma Norte, C.P. 06700, Alcaldía Cuauhtémoc, Nivel Central."/>
    <s v="Oficinas Administrativas Nivel Central"/>
    <n v="1424744.4200000002"/>
    <n v="19832443"/>
    <s v="Renovación sin incremento"/>
    <n v="19832443"/>
    <m/>
    <m/>
    <m/>
  </r>
  <r>
    <x v="8"/>
    <s v="Calle Hamburgo N° 64, Colonia Juárez, C.P. 06600, Alcaldía Cuauhtémoc, Ciudad de México, Nivel Central."/>
    <s v="Oficinas Administrativas"/>
    <n v="2839014"/>
    <n v="34068168"/>
    <s v="Renovación con incremento"/>
    <n v="37474985"/>
    <m/>
    <m/>
    <m/>
  </r>
  <r>
    <x v="8"/>
    <s v="Havre No. 7 Colonia Juárez, C.P. 06600, Alcaldía Cuauhtémoc, Ciudad de México, Nivel Central."/>
    <s v="Unidad del Programa IMSS- Bienestar"/>
    <n v="1075165.828"/>
    <n v="14966309"/>
    <s v="Renovación con incremento"/>
    <n v="16462940"/>
    <n v="150122649"/>
    <n v="52251605.337599993"/>
    <n v="202374254.33759999"/>
  </r>
  <r>
    <x v="9"/>
    <s v="Calle Morelos N°. 106, Colonia  Refugio, C.P. 34800, Villa Unión, Durango"/>
    <s v="Unidad de Medicina Familiar N°. 4"/>
    <n v="7000"/>
    <n v="97440"/>
    <s v="Renovación con incremento"/>
    <n v="107184"/>
    <m/>
    <m/>
    <m/>
  </r>
  <r>
    <x v="9"/>
    <s v="Calle Morelos N°. 416 Oriente, Colonia Centro, C.P. 35800, Cuencame, Durango"/>
    <s v="Unidad de Medicina Familiar N°. 14"/>
    <n v="6000"/>
    <n v="83520"/>
    <s v="Renovación con incremento"/>
    <n v="91872"/>
    <m/>
    <m/>
    <m/>
  </r>
  <r>
    <x v="9"/>
    <s v="Avenida Allende No. 31, Colonia Centro, C.P. 35700, Nazas, Durango"/>
    <s v="Unidad de Medicina Familiar No. 48"/>
    <n v="7000"/>
    <n v="97440"/>
    <s v="Renovación con incremento"/>
    <n v="107184"/>
    <m/>
    <m/>
    <m/>
  </r>
  <r>
    <x v="9"/>
    <s v="Carretera al Mezquital, No. 219, Fraccionamiento Real del Mezquital, C.P. 34199, Durango,Durango"/>
    <s v="Unidad de Medicina Familiar N°.  49"/>
    <n v="179772.42"/>
    <n v="2502432.0863999999"/>
    <s v="Renovación con incremento"/>
    <n v="2752676"/>
    <m/>
    <m/>
    <m/>
  </r>
  <r>
    <x v="9"/>
    <s v="Calle Leandro Fernandez S/N. Colonia en Nombre de Dios, Nombre de Dios, C.P. 34840, Durango, Durango"/>
    <s v="Unidad de Medicina Familiar N°.  52"/>
    <n v="5500"/>
    <n v="76560"/>
    <s v="Renovación con incremento"/>
    <n v="84216"/>
    <m/>
    <m/>
    <m/>
  </r>
  <r>
    <x v="9"/>
    <s v="Avenida Miguel Hidalgo No. 110 Sur, Colonia Centro, C.P. 35000, Gómez Palacio, Durango"/>
    <s v="Tienda N°. 115"/>
    <n v="35000"/>
    <n v="487199.99999999994"/>
    <s v="Renovación con incremento"/>
    <n v="535920"/>
    <m/>
    <m/>
    <m/>
  </r>
  <r>
    <x v="9"/>
    <s v="Calle Juárez N° 104 Sur, Planta Baja,  Mezzanine y Pisos 1°, 2° y 3º, Colonia Centro, C.P. 34000, Durango, Durango"/>
    <s v="Oficinas Administrativas Delegacionales (Sede)"/>
    <n v="270000"/>
    <n v="3758399.9999999995"/>
    <s v="Renovación con incremento"/>
    <n v="4134240"/>
    <m/>
    <m/>
    <m/>
  </r>
  <r>
    <x v="9"/>
    <s v="Calle Juárez No. 77, Zona Centro, C.P. 35590, Santa María del Oro, Durango"/>
    <s v="Unidad de Medicina Familiar N°.  47"/>
    <n v="15000"/>
    <n v="208800"/>
    <s v="Renovación con incremento"/>
    <n v="229680"/>
    <m/>
    <m/>
    <m/>
  </r>
  <r>
    <x v="9"/>
    <s v="Calle Bruno Martínez No. 379 Norte, Colonia Victoria de Durango, C.P. 34000, Durango, Durango. "/>
    <s v="Oficinas Administrativas Subdelegacionales y Centro de Capacitación y Calidad"/>
    <n v="250610"/>
    <n v="3488491.1999999997"/>
    <s v="Renovación con incremento"/>
    <n v="3837341"/>
    <m/>
    <m/>
    <m/>
  </r>
  <r>
    <x v="9"/>
    <s v="Calle Segunda de Selenio s/n, Fraccionamiento Ciudad Industrial, C.P. 34078, Durango, Durango"/>
    <s v="Almacén Delegacional"/>
    <n v="398987"/>
    <n v="5553899.04"/>
    <s v="Renovación sin incremento"/>
    <n v="6109289"/>
    <m/>
    <m/>
    <m/>
  </r>
  <r>
    <x v="9"/>
    <s v="Libramiento Períferico No. 1675 Norte, Colonia Plácido Domingo, C.P. 35159, Ciudad Lerdo, Durango"/>
    <s v="Bodega de Archivo de Concentración, Bienes Adjudicados y Bienes de Baja"/>
    <n v="105007.54"/>
    <n v="1461704.9567999998"/>
    <s v="Renovación con incremento"/>
    <n v="1607876"/>
    <m/>
    <m/>
    <m/>
  </r>
  <r>
    <x v="9"/>
    <s v="Calle Níspero No. 214, Fraccionamiento Campestre Jacarandas, C.P. 34106, Durango, Durango"/>
    <s v="Bodega de Bienes Embargados, Bienes Adjudicados, Bienes de Baja y Archivo de Concentración de la Subdelegación"/>
    <n v="97000"/>
    <n v="1350240"/>
    <s v="Renovación con incremento"/>
    <n v="1485264"/>
    <n v="21082742"/>
    <n v="1809599.9999999998"/>
    <n v="22892342"/>
  </r>
  <r>
    <x v="10"/>
    <s v="Boulevard Venustiano Carranza No. 205, Colonia San Miguel, C.P. 37235, León, Guanajuato"/>
    <s v="Tienda No. 19"/>
    <n v="46171.839999999997"/>
    <n v="642712.01279999991"/>
    <s v="Renovación con incremento"/>
    <n v="706984"/>
    <m/>
    <m/>
    <m/>
  </r>
  <r>
    <x v="10"/>
    <s v="Calle Lázaro Cárdenas del Río No. 100, Colonia Tres Guerras, C.P. 38080, Celaya, Guanajuato"/>
    <s v="Bodega de Bienes Embargados"/>
    <n v="42000"/>
    <n v="584640"/>
    <s v="Renovación con incremento"/>
    <n v="643104"/>
    <m/>
    <m/>
    <m/>
  </r>
  <r>
    <x v="10"/>
    <s v="Calle Guanajuato No. 43, Colonia Santa Teresa, C.P. 36260,Guanajuato, Guanajuato"/>
    <s v="Bodega de Bienes Embargados"/>
    <n v="55000"/>
    <n v="765600"/>
    <s v="Renovación con incremento"/>
    <n v="842160"/>
    <m/>
    <m/>
    <m/>
  </r>
  <r>
    <x v="10"/>
    <s v="Boulevard Adolfo López Mateos Poniente, No. 406, Zona Centro, C.P. 38000, Celaya, Guanajuato"/>
    <s v="Consultorios Médicos. Extensión Unidad de la Medicina Familiar Nº. 49"/>
    <n v="78500"/>
    <n v="1092720"/>
    <s v="Renovación con incremento"/>
    <n v="1201992"/>
    <m/>
    <m/>
    <m/>
  </r>
  <r>
    <x v="10"/>
    <s v="Calle Paseo de Guanajuato N° 110, Colonia Jardines de Celaya, Primera Sección, C.P. 38080, Celaya, Guanajuato"/>
    <s v="Oficinas Administrativas Subdelegacionales"/>
    <n v="43760.75"/>
    <n v="609149.64"/>
    <s v="Renovación con incremento"/>
    <n v="670065"/>
    <m/>
    <m/>
    <m/>
  </r>
  <r>
    <x v="10"/>
    <s v="Calle Aldama Nº. 321-B, Zona Centro, C.P. 36700, Salamanca, Guanajuato"/>
    <s v="Oficinas Administrativas Subdelegacionales"/>
    <n v="60800"/>
    <n v="846335.99999999988"/>
    <s v="Renovación con incremento"/>
    <n v="930970"/>
    <m/>
    <m/>
    <m/>
  </r>
  <r>
    <x v="10"/>
    <s v="Calle Aztecas N°.  107, Colonia Parque Central, Zona Centro, C.P. 38000, Celaya, Guanajuato"/>
    <s v="Tienda No. 21"/>
    <n v="58577.88"/>
    <n v="815404.08959999983"/>
    <s v="Renovación con incremento"/>
    <n v="896945"/>
    <m/>
    <m/>
    <m/>
  </r>
  <r>
    <x v="10"/>
    <s v="Calle Francisco Eduardo Tres Guerra N°. 735 (171), Zona Centro, C.P. 36500, Irapuato, Guanajuato"/>
    <s v="Tienda No. 20 y Bodega de Bienes Embargados"/>
    <n v="51394.79"/>
    <n v="715415.47679999995"/>
    <s v="Renovación con incremento"/>
    <n v="786958"/>
    <m/>
    <m/>
    <m/>
  </r>
  <r>
    <x v="10"/>
    <s v="Calle Isaac Newton Nº. 112, Colonia El Peluchan, C.P. 37119, León, Guanajuato"/>
    <s v="Sub Álmacen Delegacional"/>
    <n v="90000"/>
    <n v="1252800"/>
    <s v="Renovación con incremento"/>
    <n v="1378080"/>
    <m/>
    <m/>
    <m/>
  </r>
  <r>
    <x v="10"/>
    <s v="Calle Río Conchos Nº. 434, Colonia San Miguel, C.P. 37390, León, Guanajuato"/>
    <s v="Bodega de Bienes Embargados"/>
    <n v="60000"/>
    <n v="835200"/>
    <s v="Renovación con incremento"/>
    <n v="918720"/>
    <n v="8975978"/>
    <n v="974400"/>
    <n v="9950378"/>
  </r>
  <r>
    <x v="11"/>
    <s v="Calle Vicente Suárez S/N, Colonia Petacalco, Municipio La Unión de Isidoro, Montes de Oca Suárez, C.P. 40811, Petacalco, Guerrero"/>
    <s v="Unidad de Medicina Familiar Nº. 27"/>
    <n v="4241"/>
    <n v="59034.719999999994"/>
    <s v="Renovación con incremento"/>
    <n v="64939"/>
    <m/>
    <m/>
    <m/>
  </r>
  <r>
    <x v="11"/>
    <s v="Costado de Carretera a Ayutla Municipio Juan R. Escudero, C.P. 39840, Tierra Colorada, Guerrero"/>
    <s v="Unidad de Medicina Familiar Nº. 7"/>
    <n v="6061"/>
    <n v="84369.12"/>
    <s v="Renovación con incremento"/>
    <n v="92807"/>
    <m/>
    <m/>
    <m/>
  </r>
  <r>
    <x v="11"/>
    <s v="Ignacio Allende No. 4 Colonia Centro, C.P. 40930, Atoyac de Álvarez, Guerrero"/>
    <s v="Unidad de Medicina Familiar Nº. 11"/>
    <n v="5000"/>
    <n v="69600"/>
    <s v="Sustitución"/>
    <n v="80040"/>
    <m/>
    <m/>
    <m/>
  </r>
  <r>
    <x v="11"/>
    <s v="Calle Cuauhtémoc Nº. 11, Colonia Centro, C.P. 40400, Teloloapan, Guerrero"/>
    <s v="Unidad de Medicina Familiar Nº. 22"/>
    <n v="5500"/>
    <n v="76560"/>
    <s v="Renovación con incremento"/>
    <n v="84216"/>
    <m/>
    <m/>
    <m/>
  </r>
  <r>
    <x v="11"/>
    <s v="Lote 11 Manzana 1, Súper Manzana XXVI, Colonia Centro, C.P. 40880, Zihuatanejo, Guerrero"/>
    <s v="Guardería"/>
    <n v="23100"/>
    <n v="321552"/>
    <s v="Renovación con incremento"/>
    <n v="353708"/>
    <n v="675710"/>
    <m/>
    <n v="675710"/>
  </r>
  <r>
    <x v="12"/>
    <s v="Boulevard Luis Donaldo Colosio No. 4604, Fraccionamiento del Palmar II, C.P. 42088, Pachuca, Hidalgo"/>
    <s v="Oficinas Administrativas Delegacionales (Sede)"/>
    <n v="746015.16"/>
    <n v="10384531.027199998"/>
    <s v="Renovación sin incremento"/>
    <n v="10384532"/>
    <m/>
    <m/>
    <m/>
  </r>
  <r>
    <x v="12"/>
    <s v="Cerrada De Frambuesa N.° 2, Piso 2, Fraccionamiento La Huerta, Colonia Centro, C.P. 42300, Pachuca, Hidalgo"/>
    <s v="Oficinas Administrativas EMS"/>
    <n v="16060"/>
    <n v="223555.19999999998"/>
    <s v="Sustitución"/>
    <n v="257089"/>
    <m/>
    <m/>
    <m/>
  </r>
  <r>
    <x v="12"/>
    <s v="Carretera a Acayuca No. 277, Colonia Pequeña Propiedad, C.P. 42191, Zapotlán de Juárez, Hidalgo."/>
    <s v="Almacén Delegacional"/>
    <n v="578800"/>
    <n v="8056895.9999999991"/>
    <s v="Renovación sin incremento"/>
    <n v="8056896"/>
    <n v="18698517"/>
    <n v="10081421"/>
    <n v="28779938"/>
  </r>
  <r>
    <x v="13"/>
    <s v="Calle Nebulosa No. 10, Colonia Puerta del Sol, C.P. 45380, Amatitan, Jalisco"/>
    <s v="Unidad de Medicina Familiar N°. 11"/>
    <n v="7114.5"/>
    <n v="99033.84"/>
    <s v="Renovación con incremento"/>
    <n v="108938"/>
    <m/>
    <m/>
    <m/>
  </r>
  <r>
    <x v="13"/>
    <s v="Calle Hidalgo N°. 45, Colonia Centro, C.P. 45350, Arenal, Jalisco"/>
    <s v="Unidad de Medicina Familiar N°. 12"/>
    <n v="2500"/>
    <n v="34800"/>
    <s v="Sustitución"/>
    <n v="40020"/>
    <m/>
    <m/>
    <m/>
  </r>
  <r>
    <x v="13"/>
    <s v="Calle Hidalgo No. 10, Colonia Centro, C.P. 49820,  Atenquique, Jalisco"/>
    <s v="Unidad de Medicina Familiar N°. 17"/>
    <n v="5528"/>
    <n v="76949.759999999995"/>
    <s v="Renovación con incremento"/>
    <n v="84645"/>
    <m/>
    <m/>
    <m/>
  </r>
  <r>
    <x v="13"/>
    <s v="Avenida González Gallo S/N 9, Colonia Chapala Centro, C.P. 45900, Chapala, Jalisco "/>
    <s v="Unidad de Medicina Familiar N°. 40"/>
    <n v="13000"/>
    <n v="180960"/>
    <s v="Renovación con incremento"/>
    <n v="199056"/>
    <m/>
    <m/>
    <m/>
  </r>
  <r>
    <x v="13"/>
    <s v="Calle  Vicente Guerrero No. 875, Colonia La Asunción, C.P. 45550, Tlaquepaque, Jalisco"/>
    <s v="Unidad de Medicina Familiar N°. 54"/>
    <n v="63658"/>
    <n v="886119.36"/>
    <s v="Renovación sin incremento"/>
    <n v="886120"/>
    <m/>
    <m/>
    <m/>
  </r>
  <r>
    <x v="13"/>
    <s v="Calle Ramón Corona N°. 55, Colonia Centro, C.P. 45700, Acatlán de Juárez"/>
    <s v="Unidad de Medicina Familiar N°.  56"/>
    <n v="5315.1"/>
    <n v="73986.191999999995"/>
    <s v="Renovación con incremento"/>
    <n v="81385"/>
    <m/>
    <m/>
    <m/>
  </r>
  <r>
    <x v="13"/>
    <s v="Calle Mariano Bárcenas y Privada Veracruz, Sector Hidalgo, C.P. 44280, Guadalajara, Jalisco"/>
    <s v="Unidad de Medicina Familiar N°. 79"/>
    <n v="19500"/>
    <n v="271440"/>
    <s v="Renovación con incremento"/>
    <n v="298584"/>
    <m/>
    <m/>
    <m/>
  </r>
  <r>
    <x v="13"/>
    <s v="Calle Allende  N°. 97, Colonia Centro, C.P. 47300, Yahualica de González, Jalisco"/>
    <s v="Unidad de Medicina Familiar N°.  94"/>
    <n v="5000"/>
    <n v="69600"/>
    <s v="Renovación con incremento"/>
    <n v="76560"/>
    <m/>
    <m/>
    <m/>
  </r>
  <r>
    <x v="13"/>
    <s v="Calle Francisco I. Madero No. 295, Colonia Centro, C.P. 46900, Mascota, Jalisco"/>
    <s v="Unidad de Medicina Familiar N°. 96"/>
    <n v="5999.65"/>
    <n v="83515.127999999982"/>
    <s v="Renovación con incremento"/>
    <n v="91867"/>
    <m/>
    <m/>
    <m/>
  </r>
  <r>
    <x v="13"/>
    <s v="Calle Negrete  N°. 129, Colonia Centro, C.P. 47900, Jamay, Jalisco"/>
    <s v="Unidad de Medicina Familia N°. 100"/>
    <n v="7500"/>
    <n v="104400"/>
    <s v="Renovación con incremento"/>
    <n v="114840"/>
    <m/>
    <m/>
    <m/>
  </r>
  <r>
    <x v="13"/>
    <s v="Avenida Jesús María No. 80, Colonia Centro, C.P. 47950, Jesús María, Jalisco"/>
    <s v="Unidad de Atención Primaria a La Salud N°. 159"/>
    <n v="15000"/>
    <n v="208800"/>
    <s v="Renovación con incremento"/>
    <n v="229680"/>
    <m/>
    <m/>
    <m/>
  </r>
  <r>
    <x v="13"/>
    <s v="Calle Manuel Martínez Tinajero No. 611, Colonia Mascota, C.P. 47860, Ocotlán, Jalisco"/>
    <s v="Unidad de Medicina Familiar N°. 169"/>
    <n v="65000"/>
    <n v="904799.99999999988"/>
    <s v="Renovación sin incremento"/>
    <n v="904800"/>
    <m/>
    <m/>
    <m/>
  </r>
  <r>
    <x v="13"/>
    <s v="Calle Emeterio Jiménez N°. 9, Colonia Centro, C.P. 46350, San Martín Bolaños, Jalisco"/>
    <s v="Unidad de Atención Primaria a La Salud N°. 106"/>
    <n v="4200"/>
    <n v="58463.999999999993"/>
    <s v="Renovación con incremento"/>
    <n v="64311"/>
    <m/>
    <m/>
    <m/>
  </r>
  <r>
    <x v="13"/>
    <s v="Calle Guanajuato N°. 92, Colonia Centro, C.P. 49541, Valle de Juárez, Jalisco"/>
    <s v="Unidad de Atención Primaria a La Salud N°. 120"/>
    <n v="2800"/>
    <n v="38976"/>
    <s v="Cancelación"/>
    <n v="38976"/>
    <m/>
    <m/>
    <m/>
  </r>
  <r>
    <x v="13"/>
    <s v="Calle Guadalupe Victoria S/N, Colonia Centro, C.P. 47540, Ojuelos, Jalisco"/>
    <s v="Unidad de Atención Primaria a La Salud N°. 130"/>
    <n v="1212.3499999999999"/>
    <n v="16875.911999999997"/>
    <s v="Renovación con incremento"/>
    <n v="18564"/>
    <m/>
    <m/>
    <m/>
  </r>
  <r>
    <x v="13"/>
    <s v="Calle 5 de Mayo S/N, Colonia Centro, C.P. 47690,  San Diego de Alejandría, Jalisco"/>
    <s v="Unidad de Atención Primaria a La Salud N°. 131"/>
    <n v="787.4"/>
    <n v="10960.607999999998"/>
    <s v="Cancelación"/>
    <n v="10961"/>
    <m/>
    <m/>
    <m/>
  </r>
  <r>
    <x v="13"/>
    <s v="Calle Prolongación 5 de Mayo No. 9, Colonia El Tepeyac, C.P. 47574, Unión de San Antonio, Jalisco"/>
    <s v="Unidad de Atención Primaria a la Salud N°. 133"/>
    <n v="5100"/>
    <n v="70992"/>
    <s v="Renovación con incremento"/>
    <n v="78092"/>
    <m/>
    <m/>
    <m/>
  </r>
  <r>
    <x v="13"/>
    <s v="Calle Florentino Martin No. 177, Colonia San Juan Bosco, C.P. 47380, Valle de Guadalupe, Jalisco"/>
    <s v="Unidad de Atención Primaria a la Salud N°. 134"/>
    <n v="4427.5"/>
    <n v="61630.799999999996"/>
    <s v="Renovación sin incremento"/>
    <n v="61631"/>
    <m/>
    <m/>
    <m/>
  </r>
  <r>
    <x v="13"/>
    <s v="Calle Allende Nº. 36, Colonia Centro, C.P. 47250, Villa Hidalgo, Jalisco"/>
    <s v="Unidad de Atención Primaria a la Salud N°. 135"/>
    <n v="2247"/>
    <n v="31278.239999999998"/>
    <s v="Cancelación"/>
    <n v="31279"/>
    <m/>
    <m/>
    <m/>
  </r>
  <r>
    <x v="13"/>
    <s v="Calle Hidalgo N°. 73,  Colonia Centro, C.P. 46560, San Juanito de Escobedo, Jalisco"/>
    <s v="Unidad de Atención Primaria a la Salud N°. 137"/>
    <n v="960.3"/>
    <n v="13367.375999999997"/>
    <s v="Sustitución"/>
    <n v="15373"/>
    <m/>
    <m/>
    <m/>
  </r>
  <r>
    <x v="13"/>
    <s v="Calle Ramón Corona N°.  363, Colonia Centro, C.P. 49400, Tizapan El Alto, Jalisco"/>
    <s v="Unidad de Atención Primaria a la Salud N°. 155"/>
    <n v="4256"/>
    <n v="59243.519999999997"/>
    <s v="Sustitución"/>
    <n v="68131"/>
    <m/>
    <m/>
    <m/>
  </r>
  <r>
    <x v="13"/>
    <s v="Calle Reforma No. 160, Colonia Centro, C.P. 47930, Degollado, Jalisco"/>
    <s v="Unidad de Atención Primaria a la Salud N°. 165"/>
    <n v="8400"/>
    <n v="116927.99999999999"/>
    <s v="Renovación con incremento"/>
    <n v="128621"/>
    <m/>
    <m/>
    <m/>
  </r>
  <r>
    <x v="13"/>
    <s v="Calle San Felipe N°.  1066, Sector Hidalgo, C.P. 44200, Guadalajara, Jalisco"/>
    <s v="Consultorios del Hospital General Regional N°. 45"/>
    <n v="9061.5"/>
    <n v="126136.07999999999"/>
    <s v="Renovación con incremento"/>
    <n v="138750"/>
    <m/>
    <m/>
    <m/>
  </r>
  <r>
    <x v="13"/>
    <s v="Avenida Juan Pablo II No. 55, Colonia El Capullo, C.P. 45150, Zapopan, Jalisco"/>
    <s v="Centro Comunitario de Salud Mental"/>
    <n v="20000"/>
    <n v="278400"/>
    <s v="Renovación con incremento"/>
    <n v="306240"/>
    <m/>
    <m/>
    <m/>
  </r>
  <r>
    <x v="13"/>
    <s v="Calle Moctezuma N°.  655, Colonia La Florida, C.P. 47800, Ocotlán, Jalisco"/>
    <s v="Oficinas Administrativas Subdelegacionales"/>
    <n v="8730.2999999999993"/>
    <n v="121525.77599999998"/>
    <s v="Sustitución"/>
    <n v="139755"/>
    <m/>
    <m/>
    <m/>
  </r>
  <r>
    <x v="13"/>
    <s v="Calzada Independencia N°. 580, Sector Libertad, Colonia La Perla, C.P. 44360, Guadalajara, Jalisco"/>
    <s v="Oficinas Administrativas Subdelegacionales"/>
    <n v="190350"/>
    <n v="2649672"/>
    <s v="Renovación con incremento"/>
    <n v="2914640"/>
    <m/>
    <m/>
    <m/>
  </r>
  <r>
    <x v="13"/>
    <s v="Calle Matamoros N°. 516, Colonia Centro, C.P. 47650, Tepatitlán, Jalisco"/>
    <s v="Bodega de Bienes Embargados Y Archivo del Hospital General de Zona No. 21. "/>
    <n v="25000"/>
    <n v="348000"/>
    <s v="Renovación sin incremento"/>
    <n v="348000"/>
    <m/>
    <m/>
    <m/>
  </r>
  <r>
    <x v="13"/>
    <s v="Calle Cristóbal Colon N°. 750, Colonia Centro, C.P. 49000, Ciudad Guzmán, Jalisco"/>
    <s v="Oficinas Administrativas Subdelegacionales y Tienda"/>
    <n v="110000"/>
    <n v="1531200"/>
    <s v="Renovación con incremento"/>
    <n v="1684320"/>
    <m/>
    <m/>
    <m/>
  </r>
  <r>
    <x v="13"/>
    <s v="Avenida 20 de Noviembre Nº 330, Colonia Centro El Pitillal, C.P. 48290, Puerto Vallarta, Jalisco"/>
    <s v="Bodega de Bienes Embargados"/>
    <n v="20000"/>
    <n v="278400"/>
    <s v="Renovación con incremento"/>
    <n v="306240"/>
    <m/>
    <m/>
    <m/>
  </r>
  <r>
    <x v="13"/>
    <s v="Calle Periférico Sur N°. 8000, Colonia Santa María Tequepexpan, C.P. 45601, Tlaquepaque, Guadalajara, Jalisco"/>
    <s v="Almacén Delegacional"/>
    <n v="1817000"/>
    <n v="25292640"/>
    <s v="Renovación con incremento"/>
    <n v="27821904"/>
    <m/>
    <m/>
    <m/>
  </r>
  <r>
    <x v="13"/>
    <s v="Calle Hidalgo N°. 195, Colonia Centro, C.P. 48900, Autlán de Navarro, Jalisco"/>
    <s v="Bodega de Abastecimiento del Hospital General de Zona Nº. 20 y Bodega de Bienes Embargados"/>
    <n v="4345"/>
    <n v="60482.399999999994"/>
    <s v="Cancelación"/>
    <n v="60483"/>
    <n v="37352766"/>
    <n v="13224000"/>
    <n v="50576766"/>
  </r>
  <r>
    <x v="14"/>
    <s v="Calle Recursos Hidráulicos No. 2, Colonia La Loma, Municipio de Tlalnepantla de Baz, C.P. 54060, Estado de México Oriente."/>
    <s v="Oficinas Administrativas Delegacionales (Sede)"/>
    <n v="1656360.75"/>
    <n v="23056541.639999997"/>
    <s v="Renovación con incremento"/>
    <n v="25362196"/>
    <n v="25362196"/>
    <m/>
    <n v="25362196"/>
  </r>
  <r>
    <x v="15"/>
    <s v="Calle Rayón S/N. Colonia Centro, Villa Guerrero, C.P. 51760, Estado de México Poniente"/>
    <s v="Unidad de Medicina Familiar Nº. 232"/>
    <n v="13330.2"/>
    <n v="185556.38400000002"/>
    <s v="Renovación con incremento"/>
    <n v="204113"/>
    <m/>
    <m/>
    <m/>
  </r>
  <r>
    <x v="15"/>
    <s v="Calle San Pablo No. 117, Colonia San Antonio, Valle de Bravo, C.P. 51200, Estado de México Poniente"/>
    <s v="Unidad de Medicina Familiar Nº. 233"/>
    <n v="57000"/>
    <n v="793440"/>
    <s v="Renovación con incremento"/>
    <n v="872784"/>
    <m/>
    <m/>
    <m/>
  </r>
  <r>
    <x v="15"/>
    <s v="Calle Josefa Ortiz de Domínguez Nº. 210 Sur, Barrio San Sebastián, C.P. 50090, Toluca, Estado de México Poniente"/>
    <s v="Oficinas Administrativas Delegacionales (Departamento de Construcción y Planeación Inmobiliaria, Órgano Interno de Control, Auditoría, Queja y Responsabilidades, Oficina de Seguridad y Resguardo, Coordinación de Competitividad, Departamento de relaciones laborales y Departamento de Capacitación y Transparencia)"/>
    <n v="125000"/>
    <n v="1739999.9999999998"/>
    <s v="Renovación con incremento"/>
    <n v="1914000"/>
    <m/>
    <m/>
    <m/>
  </r>
  <r>
    <x v="15"/>
    <s v="José María Pino Suárez No. 202, Col. Santa Clara, C.P. 50090, Toluca, Estado de México Poniente"/>
    <s v="Oficinas Administrativas Delegacionales (Jefatura de Servicios Jurídicos)"/>
    <n v="60000"/>
    <n v="835200"/>
    <s v="Sustitución"/>
    <n v="960480"/>
    <m/>
    <m/>
    <m/>
  </r>
  <r>
    <x v="15"/>
    <s v="Avenida Miguel Hidalgo y Costilla Nº. 400 esquina José María Pino Suárez, Colonia 5 de Mayo, C.P. 50090, Toluca, Estado de México Poniente"/>
    <s v="Tienda"/>
    <n v="95000"/>
    <n v="1322400"/>
    <s v="Renovación con incremento"/>
    <n v="1454640"/>
    <m/>
    <m/>
    <m/>
  </r>
  <r>
    <x v="15"/>
    <s v="Calle Francisco  I. Madero Nº. 40, El Carmen Totoltepec, C.P. 50245, Metepec, Estado de México Poniente"/>
    <s v="Bodega de Bienes Embargados"/>
    <n v="26250"/>
    <n v="365400"/>
    <s v="Renovación con incremento"/>
    <n v="401940"/>
    <m/>
    <m/>
    <m/>
  </r>
  <r>
    <x v="15"/>
    <s v="Avenida Lomas Verdes No. 414, Colonia Santiago Occipaco, C.P. 53230, Naucalpan de Juárez, Estado de México Poniente."/>
    <s v="Oficinas Administrativas Subdelegacionales"/>
    <n v="920000"/>
    <n v="12806400"/>
    <s v="Renovación con incremento"/>
    <n v="14087040"/>
    <m/>
    <m/>
    <m/>
  </r>
  <r>
    <x v="15"/>
    <s v="Calle Hidalgo No. 800, Colonia La Providencia, C.P. 52177, Metepec, Estado de México Poniente"/>
    <s v="Casa Delegado"/>
    <n v="22500"/>
    <n v="270000"/>
    <s v="Renovación con incremento"/>
    <n v="297000"/>
    <m/>
    <m/>
    <m/>
  </r>
  <r>
    <x v="15"/>
    <s v="Avenida Hidalgo No. 608, Colonia San Sebastian, C.P. , Toluca, Estado de México Poniente"/>
    <s v="Oficinas Administrativas EMS"/>
    <n v="33000"/>
    <n v="396000"/>
    <s v="Renovación con incremento"/>
    <n v="435600"/>
    <n v="20627597"/>
    <n v="21576000"/>
    <n v="42203597"/>
  </r>
  <r>
    <x v="16"/>
    <s v="Calle Dr. Ramón Macias esquina con Calle Profesor Santos Campos Nº. 34, Colonia Santa Rosa, C.P. 60360, Los Reyes de Salgado, Michoacán"/>
    <s v="Centro de Seguridad Social"/>
    <n v="30000"/>
    <n v="417600"/>
    <s v="Renovación con incremento"/>
    <n v="459360"/>
    <m/>
    <m/>
    <m/>
  </r>
  <r>
    <x v="16"/>
    <s v="Calle Dr. Alonso Martínez Nº. 660 Sur, Planta Baja y Piso 2, Fraccionamiento Jardinadas, C.P. 59626, Zamora, Michoacán"/>
    <s v="Oficinas Administrativas Subdelegacionales"/>
    <n v="50000"/>
    <n v="696000"/>
    <s v="Renovación con incremento"/>
    <n v="765600"/>
    <m/>
    <m/>
    <m/>
  </r>
  <r>
    <x v="16"/>
    <s v="Calle Dr. Emilio Garcia Norte Nº. 90, Colonia José María Morelos, C.P. 61518, Zitácuaro, Michoacán"/>
    <s v="Oficinas Administrativas Subdelegacionales"/>
    <n v="95000"/>
    <n v="1322400"/>
    <s v="Renovación con incremento"/>
    <n v="1454640"/>
    <m/>
    <m/>
    <m/>
  </r>
  <r>
    <x v="16"/>
    <s v="Calle Chiapas esquina Francisco Sarabia Nº. 93 Interior 113, Colonia Centro, C.P. 60500,  Uruapan, Michoacán"/>
    <s v="Oficinas Administrativas Subdelegacionales "/>
    <n v="29485.07"/>
    <n v="410432.17439999996"/>
    <s v="Renovación con incremento"/>
    <n v="451476"/>
    <m/>
    <m/>
    <m/>
  </r>
  <r>
    <x v="16"/>
    <s v="Calle Pino Suárez Sur No. 44,Colonia Centro, C.P. 59600, Zamora, Michoacán"/>
    <s v="Tienda"/>
    <n v="25000"/>
    <n v="348000"/>
    <s v="Renovación con incremento"/>
    <n v="382800"/>
    <m/>
    <m/>
    <m/>
  </r>
  <r>
    <x v="16"/>
    <s v="Calle Madero Poniente Nº. 3980, esquina Calle Sin Nombre del Fraccionamiento Hacienda San Diego, C.P. 58111, Morelia, Michoacán"/>
    <s v="Tienda No.27"/>
    <n v="52500"/>
    <n v="730800"/>
    <s v="Renovación sin incremento"/>
    <n v="730800"/>
    <m/>
    <m/>
    <m/>
  </r>
  <r>
    <x v="16"/>
    <s v="Avenida Francisco I. Madero Poniente N° 14,003, Colonia Tacícuaro, C.P. 58332, Tacícuaro, Michoacán"/>
    <s v="Bodega de Bienes Embargados "/>
    <n v="63550"/>
    <n v="884615.99999999988"/>
    <s v="Renovación sin incremento"/>
    <n v="884616"/>
    <n v="5129292"/>
    <n v="3793920"/>
    <n v="8923212"/>
  </r>
  <r>
    <x v="17"/>
    <s v="Calle Reforma Nº. 1 Colonia Casasano, C.P. 62748, Cuautla, Morelos"/>
    <s v="Unidad de Medicina Familiar Nº. 15"/>
    <n v="8500"/>
    <n v="118319.99999999999"/>
    <s v="Renovación con incremento"/>
    <n v="130152"/>
    <m/>
    <m/>
    <m/>
  </r>
  <r>
    <x v="17"/>
    <s v="Calle Paraíso Nº. 24, Colonia Barrio de San Miguel, C.P. 62520, Tepoztlán, Morelos"/>
    <s v="Unidad de Medicina Familiar Nº. 19"/>
    <n v="8617.14"/>
    <n v="119950.58879999998"/>
    <s v="Renovación con incremento"/>
    <n v="131946"/>
    <n v="262098"/>
    <m/>
    <n v="262098"/>
  </r>
  <r>
    <x v="18"/>
    <s v="Calle Niño Obrero N°. 319, Colonia Ciudad Industrial, C.P. 63173, Tepic, Nayarit"/>
    <s v="Bodega de Bienes Embargados y Archivo de Concentración"/>
    <n v="55000"/>
    <n v="765600"/>
    <s v="Sustitución"/>
    <n v="880440"/>
    <m/>
    <m/>
    <m/>
  </r>
  <r>
    <x v="18"/>
    <s v="Calle Halcón N°. 7, Colonia Tecolote, C.P. 63135, Tepic, Nayarit"/>
    <s v="Oficinas Administrativas"/>
    <n v="21551.72"/>
    <n v="299999.9424"/>
    <s v="Renovación con incremento"/>
    <n v="330000"/>
    <n v="1210440"/>
    <m/>
    <n v="1210440"/>
  </r>
  <r>
    <x v="19"/>
    <s v="Km. 178 de la Carretera Central, Colonia Centro, C.P. 67865, San Rafael Galeana, Nuevo León"/>
    <s v="Unidad de Medicina Familiar N°. 52"/>
    <n v="7000"/>
    <n v="97440"/>
    <s v="Renovación sin incremento"/>
    <n v="97440"/>
    <m/>
    <m/>
    <m/>
  </r>
  <r>
    <x v="19"/>
    <s v="Avenida Benito Juárez  N°. 2000,  Fraccionamiento La Hacienda, C.P. 67150, Guadalupe, Nuevo León"/>
    <s v="Centro de Seguridad Social No. 3"/>
    <n v="33327.839999999997"/>
    <n v="463923.53279999993"/>
    <s v="Renovación con incremento"/>
    <n v="510316"/>
    <m/>
    <m/>
    <m/>
  </r>
  <r>
    <x v="19"/>
    <s v="Capitán Alfonso de León No. 002, Colonia Centro, C.P. 67500, Montemorelos, Nuevo León"/>
    <s v="Oficinas Administrativas Subdelegacionales "/>
    <n v="59078.879999999997"/>
    <n v="822378.00959999987"/>
    <s v="Renovación sin incremento"/>
    <n v="822379"/>
    <m/>
    <m/>
    <m/>
  </r>
  <r>
    <x v="19"/>
    <s v="Carretera a Huinala No. 100, Colonia Ex Hacienda de la Encarnación, C.P. 66633, Apodaca, Nuevo León"/>
    <s v="Oficinas Administrativas Subdelegacionales "/>
    <n v="96300"/>
    <n v="1340496"/>
    <s v="Renovación sin incremento"/>
    <n v="1340496"/>
    <n v="2770631"/>
    <n v="4251136"/>
    <n v="7021767"/>
  </r>
  <r>
    <x v="20"/>
    <s v="Carretera Ciudad Alemán-Oaxaca Km 176.5, Colonia Barrio Asunción, C.P. 68725, Ixtlán de Juárez, Oaxaca"/>
    <s v="Unidad de Medicina Familiar Nº. 40"/>
    <n v="8500"/>
    <n v="118319.99999999999"/>
    <s v="Renovación con incremento"/>
    <n v="130152"/>
    <m/>
    <m/>
    <m/>
  </r>
  <r>
    <x v="20"/>
    <s v="Calle Pino Suárez Nº. 33, Colonia San José, C.P. 68200, San Pedro y San Pablo Villa Etla, Oaxaca"/>
    <s v="Unidad de Medicina Familiar Nº. 57"/>
    <n v="8500"/>
    <n v="118319.99999999999"/>
    <s v="Renovación con incremento"/>
    <n v="130152"/>
    <m/>
    <m/>
    <m/>
  </r>
  <r>
    <x v="20"/>
    <s v="Avenida Hidalgo No. 1404, esquina González Ortega, Colonia Centro, C.P. 68000, Oaxaca, Oaxaca"/>
    <s v="Guardería  Nº. 01"/>
    <n v="130000"/>
    <n v="1809599.9999999998"/>
    <s v="Renovación con incremento"/>
    <n v="1990560"/>
    <m/>
    <m/>
    <m/>
  </r>
  <r>
    <x v="20"/>
    <s v="Heroíca Escuela Naval Militar Nº. 703,Colonia Reforma, C.P. 68050, Oaxaca, Oaxaca"/>
    <s v="Centro de Seguridad Social"/>
    <n v="80252"/>
    <n v="1117107.8399999999"/>
    <s v="Renovación con incremento"/>
    <n v="1228819"/>
    <m/>
    <m/>
    <m/>
  </r>
  <r>
    <x v="20"/>
    <s v="Calle Violetas Nº. 1007, Colonia Reforma, C.P. 68050, Oaxaca, Oaxaca"/>
    <s v="Oficinas Administrativas Delegacionales (Sede)"/>
    <n v="214092"/>
    <n v="2980160.6399999997"/>
    <s v="Renovación con incremento"/>
    <n v="3278177"/>
    <m/>
    <m/>
    <m/>
  </r>
  <r>
    <x v="20"/>
    <s v="Calle Armenta y  López Nº. 821 Colonia Centro, C.P. 68000, Oaxaca, Oaxaca"/>
    <s v="Oficinas Administrativas Subdelegacionales"/>
    <n v="145348.67000000001"/>
    <n v="2023253.4863999998"/>
    <s v="Renovación con incremento"/>
    <n v="2225579"/>
    <m/>
    <m/>
    <m/>
  </r>
  <r>
    <x v="20"/>
    <s v="Avenida 5 de Mayo Nº. 1298, Tuxtepec, C.P. 68300, Oaxaca, Oaxaca"/>
    <s v="Oficinas Administrativas Subdelegacionales"/>
    <n v="19827.91"/>
    <n v="276004.50719999993"/>
    <s v="Renovación sin incremento"/>
    <n v="276005"/>
    <m/>
    <m/>
    <m/>
  </r>
  <r>
    <x v="20"/>
    <s v="Calle Reforma No. 905, Colonia Centro, C.P. 68000, Oaxaca, Oaxaca"/>
    <s v="Oficinas Administrativas Delegacionales (Jefatura Prestaciones Médicas y Coordinación Medica Delegacional)"/>
    <n v="76000"/>
    <n v="1057920"/>
    <s v="Sustitución"/>
    <n v="1216608"/>
    <m/>
    <m/>
    <m/>
  </r>
  <r>
    <x v="20"/>
    <s v="Calle Arista Nº. 185,Colonia La Piragua, CP. 68300, Tuxtepec, Oaxaca"/>
    <s v="Tienda No. 110 IMSS-SNTSS"/>
    <n v="15286.31"/>
    <n v="212785.43519999998"/>
    <s v="Renovación con incremento"/>
    <n v="234064"/>
    <m/>
    <m/>
    <m/>
  </r>
  <r>
    <x v="20"/>
    <s v="Calle Hombres Ilustres Nº. 910, Colonia Centro, C.P. 70300, Matías Romero, Oaxaca"/>
    <s v="Tienda No. 151 IMSS-SNTSS"/>
    <n v="21000"/>
    <n v="292320"/>
    <s v="Renovación con incremento"/>
    <n v="321552"/>
    <m/>
    <m/>
    <m/>
  </r>
  <r>
    <x v="20"/>
    <s v="Avenida Morelos Nº. 21, Colonia Centro, C.P. 69800, Asunción Tlaxiaco, Oaxaca"/>
    <s v="Tienda No. 52 IMSS-SNTSS"/>
    <n v="12798"/>
    <n v="178148.15999999997"/>
    <s v="Renovación con incremento"/>
    <n v="195963"/>
    <m/>
    <m/>
    <m/>
  </r>
  <r>
    <x v="20"/>
    <s v="Avenida Hidalgo Nº. 307, Colonia Centro, C.P. 71980, Puerto Escondido, Oaxaca"/>
    <s v="Tienda No. 135 IMSS-SNTSS"/>
    <n v="27000"/>
    <n v="375840"/>
    <s v="Renovación con incremento"/>
    <n v="413424"/>
    <m/>
    <m/>
    <m/>
  </r>
  <r>
    <x v="20"/>
    <s v="Calle Murguía Nº. 509 esquina Libres, Colonia Centro, C.P. 68000, Oaxaca, Oaxaca"/>
    <s v="Tienda No. 33 IMSS-SNTSS"/>
    <n v="47308"/>
    <n v="658527.36"/>
    <s v="Sustitución"/>
    <n v="757307"/>
    <m/>
    <m/>
    <m/>
  </r>
  <r>
    <x v="20"/>
    <s v="Prolongación de Avenida Universidad No. 801, Agencia Candiani, C.P. 68130, Oaxaca, Oaxaca."/>
    <s v="Bodega de Archivo de Concentración y Bienes de Baja."/>
    <n v="180000"/>
    <n v="2505600"/>
    <s v="Renovación con incremento"/>
    <n v="2756160"/>
    <m/>
    <m/>
    <m/>
  </r>
  <r>
    <x v="20"/>
    <s v="Privada de Araucaria No. 110 B, Fraccionamiento El Chopo, C.P.68040, Oaxaca, Oaxaca "/>
    <s v="Casa Delegado"/>
    <n v="25500"/>
    <n v="306000"/>
    <s v="Sustitución"/>
    <n v="351900"/>
    <m/>
    <m/>
    <m/>
  </r>
  <r>
    <x v="20"/>
    <s v="Calle Morelos No. 207, Colonia Centro, C.P. 70805, Miahuatlán de Porfirio Díaz, Oaxaca "/>
    <s v="Oficinas Administrativas del Equipo Multidisciplinario Región III"/>
    <n v="11546.17"/>
    <n v="138554.04"/>
    <s v="Renovación con incremento"/>
    <n v="152410"/>
    <m/>
    <m/>
    <m/>
  </r>
  <r>
    <x v="20"/>
    <s v="Calle Daniel Soto No. 115, Colonia Lázaro Cardenas, C.P. 68320, San Juan Bautista Tuxtepec, Oaxaca "/>
    <s v="Oficinas Administrativas"/>
    <n v="6500"/>
    <n v="78000"/>
    <s v="Sustitución"/>
    <n v="89700"/>
    <n v="15748532"/>
    <n v="6792960"/>
    <n v="22541492"/>
  </r>
  <r>
    <x v="21"/>
    <s v="Calle Nardos Nº. 31, Colonia Bugambilias, C.P. 72580, Puebla, Puebla"/>
    <s v="Unidad de Medicina Familiar Nº. 13"/>
    <n v="75000"/>
    <n v="1043999.9999999999"/>
    <s v="Renovación con incremento"/>
    <n v="1148400"/>
    <m/>
    <m/>
    <m/>
  </r>
  <r>
    <x v="21"/>
    <s v="Avenida 1° de Mayo Nº. 237, Colonia Centro, C.P. 73200, Nuevo Necaxa, Puebla"/>
    <s v="Unidad de Medicina Familiar Nº. 18"/>
    <n v="3966.26"/>
    <n v="55210.339200000002"/>
    <s v="Renovación sin incremento"/>
    <n v="55211"/>
    <m/>
    <m/>
    <m/>
  </r>
  <r>
    <x v="21"/>
    <s v="Avenida Manuel Ávila Camacho Nº. 1102 esquina con Calle 11 Sur, Colonia Centro, C.P. 74200, Atlixco, Puebla"/>
    <s v="Unidad de Medicina Familiar Nº. 34"/>
    <n v="23266.61"/>
    <n v="323871.21119999996"/>
    <s v="Sustitución"/>
    <n v="372452"/>
    <m/>
    <m/>
    <m/>
  </r>
  <r>
    <x v="21"/>
    <s v="Calle Avenida 7 Poniente 114-B, Colonia Centro, C.P. 72760, San Pedro Cholula, Puebla"/>
    <s v="Centro de Seguridad Social"/>
    <n v="20000"/>
    <n v="278400"/>
    <s v="Sustitución"/>
    <n v="320160"/>
    <m/>
    <m/>
    <m/>
  </r>
  <r>
    <x v="21"/>
    <s v="Avenida Revolución No. 5, Colonia Centro, Tlatlauquitepec, C.P. 73900, Puebla, Puebla"/>
    <s v="Unidad de Medicina Familiar Nº. 46"/>
    <n v="7048"/>
    <n v="98108.159999999989"/>
    <s v="Renovación sin incremento"/>
    <n v="98109"/>
    <m/>
    <m/>
    <m/>
  </r>
  <r>
    <x v="21"/>
    <s v="Avenida Benito Juárez Nº. 28, Colonia Centro Plaza Puig Locales 6-13, 18-26, 28 y 29, C.P. 74400, Izucar de Matamoros, Puebla"/>
    <s v="Oficinas Administrativas Subdelegacionales"/>
    <n v="24647.14"/>
    <n v="343088.18879999995"/>
    <s v="Renovación con incremento"/>
    <n v="377398"/>
    <m/>
    <m/>
    <m/>
  </r>
  <r>
    <x v="21"/>
    <s v="Calle 4 Norte No. 120, Colonia Ignacio Zaragoza, C.P. 75770, Tehuacán, Puebla"/>
    <s v="Oficinas Administrativas Subdelegacionales"/>
    <n v="50000"/>
    <n v="696000"/>
    <s v="Renovación con incremento"/>
    <n v="765600"/>
    <m/>
    <m/>
    <m/>
  </r>
  <r>
    <x v="21"/>
    <s v="Calle 3 Sur Nº. 2108, Colonia El Carmen, C.P. 72530, Puebla, Puebla"/>
    <s v="Oficinas Administrativas Delegacionales (Conservación, Jefatura 8, Seguridad en el Trabajo, Departamento de Guarderías, Coordinación de Competitividad y Calidad, Departamento de Relaciones Laborales)"/>
    <n v="42717.34"/>
    <n v="594625.3727999999"/>
    <s v="Renovación con incremento"/>
    <n v="654088"/>
    <m/>
    <m/>
    <m/>
  </r>
  <r>
    <x v="21"/>
    <s v="Calle Gran Avenida México 86 No. 2602, Colonia Morelos, C.P. 72080, Puebla, Puebla "/>
    <s v="Tienda"/>
    <n v="62862.42"/>
    <n v="875044.88639999996"/>
    <s v="Sustitución"/>
    <n v="1006302"/>
    <n v="4797720"/>
    <n v="2992800"/>
    <n v="7790520"/>
  </r>
  <r>
    <x v="22"/>
    <s v="Calle Boulevard Bernardo Quintana No. 4100, Colonia Alamos 3a. Sección, C.P. 76160, Querétaro, Querétaro"/>
    <s v="Oficinas Administrativas Delegacionales (Jefatura de Finanzas, Contraloria Interna y Prestaciones Médicas)"/>
    <n v="310508.92"/>
    <n v="4322284.1663999995"/>
    <s v="Renovación sin incremento"/>
    <n v="4322285"/>
    <m/>
    <m/>
    <m/>
  </r>
  <r>
    <x v="22"/>
    <s v="Avenida Tecnológico Nº. 100, Piso 8, Colonia Centro, C.P. 76000, Santiago de Querétaro, Querétaro"/>
    <s v="Oficinas Administrativas Subdelegacionales"/>
    <n v="94400"/>
    <n v="1314048"/>
    <s v="Renovación sin incremento"/>
    <n v="1314048"/>
    <m/>
    <m/>
    <m/>
  </r>
  <r>
    <x v="22"/>
    <s v="Calle Melchor Ocampo Nº. 66, Colonia Centro, C.P. 76000, Querétaro, Querétaro"/>
    <s v="Tienda IMSS-SNTSS"/>
    <n v="98000"/>
    <n v="1364160"/>
    <s v="Renovación sin incremento"/>
    <n v="1364160"/>
    <m/>
    <m/>
    <m/>
  </r>
  <r>
    <x v="22"/>
    <s v="Calle Pino Suárez Sur Nº. 97, Colonia Ramos Millán, C.P. 76807, San Juan del Rio, Querétaro"/>
    <s v="Bodega de Bienes Embargados"/>
    <n v="16100"/>
    <n v="224111.99999999997"/>
    <s v="Renovación sin incremento"/>
    <n v="224112"/>
    <m/>
    <m/>
    <m/>
  </r>
  <r>
    <x v="22"/>
    <s v="Calle Artículo 27 Constitucional  Nº. 9, Colonia Casa Blanca, C.P. 76030, Querétaro, Querétaro"/>
    <s v="Bodega de Bienes Embargados y Archivo de Concentración"/>
    <n v="22435.88"/>
    <n v="312307.44959999999"/>
    <s v="Sustitución"/>
    <n v="359154"/>
    <m/>
    <m/>
    <m/>
  </r>
  <r>
    <x v="22"/>
    <s v="Calle 27 de Septiembre No. 31-A, Zona Centro, C.P. 76800, San Juan del Río, Querétaro"/>
    <s v="Centro de Capacitación"/>
    <n v="30471.32"/>
    <n v="424160.77439999994"/>
    <s v="Renovación sin incremento"/>
    <n v="424161"/>
    <n v="8007920"/>
    <m/>
    <n v="8007920"/>
  </r>
  <r>
    <x v="23"/>
    <s v="Calle  61 Nº. 476, entre Calle 66 Y 68, Colonia Centro, C.P. 77200, Felipe Carrillo Puerto, Quintana Roo"/>
    <s v="Unidad de Medicina Familiar No. 6"/>
    <n v="5000"/>
    <n v="69600"/>
    <s v="Renovación con incremento"/>
    <n v="76560"/>
    <m/>
    <m/>
    <m/>
  </r>
  <r>
    <x v="23"/>
    <s v="Avenida Calzada Veracruz No. 247, Colonia Adolfo López Mateos, C.P. 77010, Othon Puente Blanco, Chetumal, Quintana Roo"/>
    <s v="Tienda IMSS-SNTSS"/>
    <n v="32600"/>
    <n v="453791.99999999994"/>
    <s v="Renovación con incremento"/>
    <n v="499172"/>
    <m/>
    <m/>
    <m/>
  </r>
  <r>
    <x v="23"/>
    <s v="Avenida Benito Juárez No. 441, esquina Marciano González, colonia David G. Gutiérrez, C.P. 77013 Municipio de Othón P. Blanco, Chetumal, Quintana Roo"/>
    <s v="Oficinas Administrativas Subdelegacionales "/>
    <n v="190000"/>
    <n v="2644800"/>
    <s v="Sustitución"/>
    <n v="3041520"/>
    <m/>
    <m/>
    <m/>
  </r>
  <r>
    <x v="23"/>
    <s v="Carretera Cancún - Puerto Morelos Km. 21, Manzana 01 Lote 1 - 11, Colonia Supermanzana 47, C.P. 77580, Benito Juárez, Quintana Roo."/>
    <s v="Sub-Almacén Zona Norte"/>
    <n v="308968.5"/>
    <n v="4300841.5199999996"/>
    <s v="Renovación con incremento"/>
    <n v="4730926"/>
    <n v="8348178"/>
    <m/>
    <n v="8348178"/>
  </r>
  <r>
    <x v="24"/>
    <s v="Calle Juan Barragan No. 25, Colonia Centro, C.P. 79300, Ciudad del Maíz, San Luis Potosí"/>
    <s v="Unidad de Medicina Familiar Nº. 8"/>
    <n v="7540"/>
    <n v="104956.79999999999"/>
    <s v="Renovación con incremento"/>
    <n v="115453"/>
    <m/>
    <m/>
    <m/>
  </r>
  <r>
    <x v="24"/>
    <s v="Matamoros No. 300, Colonia Centro, C.P. 79610, Matehuala, San Luis Potosí"/>
    <s v="Oficinas Administrativas Subdelegacionales"/>
    <n v="17569.87"/>
    <n v="244572.59039999999"/>
    <s v="Renovación con incremento"/>
    <n v="269030"/>
    <m/>
    <m/>
    <m/>
  </r>
  <r>
    <x v="24"/>
    <s v="Calle 5 de Mayo Nº. 107 Locales 23 y 25,Colonia Centro, C.P. 79610, Río Verde, San Luis Potosí"/>
    <s v="Oficinas Administrativas Subdelegacionales"/>
    <n v="4583.37"/>
    <n v="63800.510399999999"/>
    <s v="Renovación con incremento"/>
    <n v="70181"/>
    <m/>
    <m/>
    <m/>
  </r>
  <r>
    <x v="24"/>
    <s v="Calle Mariano Arista Nº. 965,Colonia Tequisquiapan, C.P. 78250, San Luis Potosí, San Luis Potosí"/>
    <s v="Oficinas Administrativas para la Coordinación Delegacional de Informática"/>
    <n v="28000"/>
    <n v="389760"/>
    <s v="Renovación sin incremento"/>
    <n v="389760"/>
    <n v="844424"/>
    <n v="9048000"/>
    <n v="9892424"/>
  </r>
  <r>
    <x v="25"/>
    <s v="Calle Benito Juárez y Avenida  Rosales, Colonia Centro, C.P. 81910, Sinaloa de Leyva, Sinaloa"/>
    <s v="Consultorio Medico"/>
    <n v="16181.31"/>
    <n v="225243.83519999997"/>
    <s v="Renovación con incremento"/>
    <n v="247769"/>
    <m/>
    <m/>
    <m/>
  </r>
  <r>
    <x v="25"/>
    <s v="Calle Escuela Poste Nº. 9, Colonia Luis Donaldo Colosio, C.P. 80700, Cósala, Sinaloa"/>
    <s v="Unidad de Medicina Familiar No. 50"/>
    <n v="2500"/>
    <n v="34800"/>
    <s v="Sustitución"/>
    <n v="40020"/>
    <m/>
    <m/>
    <m/>
  </r>
  <r>
    <x v="25"/>
    <s v="Calle de la Amistad Nos.1168, 1170, 1172 y 1174, Colonia Centro, C.P. 82000, Mazatlán, Sinaloa"/>
    <s v="Consultorio Médico"/>
    <n v="29500"/>
    <n v="410640"/>
    <s v="Renovación con incremento"/>
    <n v="451704"/>
    <m/>
    <m/>
    <m/>
  </r>
  <r>
    <x v="25"/>
    <s v="Calle Ignacio Zaragoza Nº. 956 Sur, esquina Bienestar y Nezahualcóyotl, Avenida Bienestar Locales 4 y 5, C.P. 81200, Los Mochis, Sinaloa"/>
    <s v="Oficinas Administrativas Subdelegacionales y Tienda"/>
    <n v="290000"/>
    <n v="4036799.9999999995"/>
    <s v="Renovación sin incremento"/>
    <n v="4036800"/>
    <m/>
    <m/>
    <m/>
  </r>
  <r>
    <x v="25"/>
    <s v="Boulevard Francisco I. Madero Oriente No. 526, Colonia Centro, C.P. 80200, Culiacán, Sinaloa"/>
    <s v="Oficinas Administrativas Subdelegacionales."/>
    <n v="185255"/>
    <n v="2578749.5999999996"/>
    <s v="Sustitución"/>
    <n v="2965563"/>
    <m/>
    <m/>
    <m/>
  </r>
  <r>
    <x v="25"/>
    <s v="Calle Blas Valenzuela Nº.20, esquina  Avenida Ignacio Zaragoza,  Colonia Centro, C.P. 81000, Guasave, Sinaloa"/>
    <s v="Oficinas Administrativas Subdelegacionales y Tienda"/>
    <n v="125000"/>
    <n v="1739999.9999999998"/>
    <s v="Sustitución"/>
    <n v="2001000"/>
    <m/>
    <m/>
    <m/>
  </r>
  <r>
    <x v="25"/>
    <s v="Avenida Rafael Buelna No. 760 D, Colonia Lomas de Mazatlán, C.P. 82110, Mazatlán, Sinaloa"/>
    <s v="Tienda"/>
    <n v="62937"/>
    <n v="876083.03999999992"/>
    <s v="Renovación con incremento"/>
    <n v="963692"/>
    <m/>
    <m/>
    <m/>
  </r>
  <r>
    <x v="25"/>
    <s v="Calle Rio Ameca Nº. 1533, Fraccionamiento Los Pinos, C.P. 80128, Culiacán, Sinaloa"/>
    <s v="Archivo de Concentración"/>
    <n v="7787.02"/>
    <n v="108395.3184"/>
    <s v="Renovación con incremento"/>
    <n v="119235"/>
    <m/>
    <m/>
    <m/>
  </r>
  <r>
    <x v="25"/>
    <s v="Carretera Los Mochis Topolobampo Km. 12, Predio Bachomobampo Sindicatura Topolobampo, C.P. 81377, Ahome, Los Mochis,  Sinaloa"/>
    <s v="Bodega de Bienes Embargados "/>
    <n v="26000"/>
    <n v="361920"/>
    <s v="Renovación con incremento"/>
    <n v="398112"/>
    <m/>
    <m/>
    <m/>
  </r>
  <r>
    <x v="25"/>
    <s v="Calle Rio Ameca Nº. 1533-A,  entre  Pascual Orozco y Lerdo de Tejada, Colonia Los Pinos, C.P. 80128, Culiacán, Sinaloa"/>
    <s v="Bodega de Bienes Instituciones para Disposición Final"/>
    <n v="6683.04"/>
    <n v="93027.916799999992"/>
    <s v="Renovación con incremento"/>
    <n v="102331"/>
    <m/>
    <m/>
    <m/>
  </r>
  <r>
    <x v="25"/>
    <s v="Calle Juan de Dios Bátiz No. 771 Poniente, Colonia Morelos, C.P. 80170, Culiacán, Sinaloa"/>
    <s v="Bodega de Bienes Embargados de la Subdelegación"/>
    <n v="40000"/>
    <n v="556800"/>
    <s v="Renovación con incremento"/>
    <n v="612480"/>
    <m/>
    <m/>
    <m/>
  </r>
  <r>
    <x v="25"/>
    <s v="Calle Ruperto L. Paliza N°. 168 Norte, Colonia Centro, C.P. 80000, Culiacán, Sinaloa"/>
    <s v="Terreno (Salida de Emergencia Guardería)"/>
    <n v="1994.18"/>
    <n v="27758.985599999996"/>
    <s v="Renovación con incremento"/>
    <n v="30535"/>
    <m/>
    <m/>
    <m/>
  </r>
  <r>
    <x v="25"/>
    <s v="Carretera Culiacán-Mazatlán (tramo Culiacán-El Dorado) No. 4625 Poniente, Interior 9 y 10 Sur, Colonia Centro de Agronegocios &quot;Parque Industrial Agroindustrias&quot;, C.P. 80300, El Diez, Culiacán, Sinaloa."/>
    <s v="Sub-Almacén Delegacional"/>
    <n v="142132.35"/>
    <n v="1978482.3120000002"/>
    <s v="Renovación con incremento"/>
    <n v="2176331"/>
    <m/>
    <m/>
    <m/>
  </r>
  <r>
    <x v="25"/>
    <s v="Francisco Zarco No. 117 Oriente, Colonia Miguel Alemán."/>
    <s v="Oficinas Administrativas EMS"/>
    <n v="13604.71"/>
    <n v="189377.56319999998"/>
    <s v="Cancelación"/>
    <n v="189378"/>
    <n v="14334950"/>
    <m/>
    <n v="14334950"/>
  </r>
  <r>
    <x v="26"/>
    <s v="Calle 14 de Abril y Alberto Gutiérrez Nº. 270, Colonia Balderrama, C.P. 83180, Hermosillo, Sonora"/>
    <s v="Unidad de Medicina Familiar Nº. 2"/>
    <n v="369400"/>
    <n v="5142048"/>
    <s v="Sustitución"/>
    <n v="5913356"/>
    <m/>
    <m/>
    <m/>
  </r>
  <r>
    <x v="26"/>
    <s v="Calle Zaragoza y Libertas S/N, Colonia Centro, C.P. 83960, Pitiquito, Sonora"/>
    <s v="Unidad de Medicina Familiar Nº. 22"/>
    <n v="4406"/>
    <n v="61331.519999999997"/>
    <s v="Sustitución"/>
    <n v="70532"/>
    <m/>
    <m/>
    <m/>
  </r>
  <r>
    <x v="26"/>
    <s v="Carretera Huatabampo Adyacente a la Calle Principal, Colonia Centro, C.P. 82252, Yavaros, Sonora "/>
    <s v="Unidad de Medicina Familiar Nº 26"/>
    <n v="3200"/>
    <n v="44544"/>
    <s v="Renovación con incremento"/>
    <n v="48999"/>
    <m/>
    <m/>
    <m/>
  </r>
  <r>
    <x v="26"/>
    <s v="Calle Tabasco 851 y 855 Sur, Colonia Centro, C.P. 85000, Ciudad Obregón, Sonora"/>
    <s v="Unidad de Medicina Familiar N° 67"/>
    <n v="31329"/>
    <n v="436099.68"/>
    <s v="Sustitución"/>
    <n v="501515"/>
    <m/>
    <m/>
    <m/>
  </r>
  <r>
    <x v="26"/>
    <s v="Calle 10 S/N entre Avenida 19 y 20, Colonia Centro, C.P. 84200, Agua Prieta, Sonora"/>
    <s v="Guardería"/>
    <n v="22960"/>
    <n v="319603.19999999995"/>
    <s v="Renovación con incremento"/>
    <n v="351564"/>
    <m/>
    <m/>
    <m/>
  </r>
  <r>
    <x v="26"/>
    <s v="Carretera Internacional Km. 6.5 Nº. 13, Parque Industrial de Nogales, C.P. 84200, Nogales, Sonora"/>
    <s v="Centro de Seguridad Social y Bodega de Bienes Embargados"/>
    <n v="43890"/>
    <n v="568814.4"/>
    <s v="Sustitución"/>
    <n v="654137"/>
    <m/>
    <m/>
    <m/>
  </r>
  <r>
    <x v="26"/>
    <s v="Calle Jalisco No. 202 Norte, esquina con Allende, Colonia Centro, C.P. 85000, Ciudad Obregón, Sonora"/>
    <s v="Oficinas Administrativas Subdelegacionales y Bodega de Bienes Embargados"/>
    <n v="184981.2"/>
    <n v="2574938.3040000005"/>
    <s v="Renovación con incremento"/>
    <n v="2832433"/>
    <m/>
    <m/>
    <m/>
  </r>
  <r>
    <x v="26"/>
    <s v="Carretera Internacional Km. 6.5 Nº. 271 3a, Parque Industrial de Nogales, C.P. 84200, Nogales, Sonora"/>
    <s v="Oficinas Administrativas Subdelegacionales"/>
    <n v="39900"/>
    <n v="517104.00000000006"/>
    <s v="Sustitución"/>
    <n v="594670"/>
    <m/>
    <m/>
    <m/>
  </r>
  <r>
    <x v="26"/>
    <s v="Avenida Aquiles Serdán Nº. 75, Locales 8, 9, 11 y 13, Colonia Centro, C.P. 85400, Guaymas, Sonora"/>
    <s v="Oficinas Administrativas Subdelegacionales"/>
    <n v="26988.25"/>
    <n v="375676.44"/>
    <s v="Renovación con incremento"/>
    <n v="413245"/>
    <m/>
    <m/>
    <m/>
  </r>
  <r>
    <x v="26"/>
    <s v="Avenida José María Morelos y Pavón entre Mariano Escobedo y Ramón Corona S/N, Colonia Constitución, C.P. 85820, Navojoa, Sonora"/>
    <s v="Oficinas Administrativas Subdelegacionales"/>
    <n v="100100"/>
    <n v="1393392"/>
    <s v="Renovación con incremento"/>
    <n v="1532732"/>
    <m/>
    <m/>
    <m/>
  </r>
  <r>
    <x v="26"/>
    <s v="Calle Segunda y Avenida 19 Nº. 1899, Colonia Centro, C.P. 84200, Agua Prieta, Sonora"/>
    <s v="Bodega de Bienes Embargados"/>
    <n v="17119.59"/>
    <n v="238304.69279999999"/>
    <s v="Renovación con incremento"/>
    <n v="262136"/>
    <m/>
    <m/>
    <m/>
  </r>
  <r>
    <x v="26"/>
    <s v="Calle 14 de Abril Nº. 293 y Alberto Gutiérrez, Fraccionamiento Balderrama, C.P. 83180, Hermosillo, Sonora"/>
    <s v="Tienda"/>
    <n v="219500"/>
    <n v="3055440"/>
    <s v="Renovación sin incremento"/>
    <n v="3055440"/>
    <m/>
    <m/>
    <m/>
  </r>
  <r>
    <x v="26"/>
    <s v="Calle 5 de Febrero Nº. 805 esquina con Avenida Allende, Colonia Centro, C.P. 85000, Ciudad Obregón, Sonora"/>
    <s v="Tienda"/>
    <n v="21795"/>
    <n v="303386.39999999997"/>
    <s v="Renovación con incremento"/>
    <n v="333726"/>
    <m/>
    <m/>
    <m/>
  </r>
  <r>
    <x v="26"/>
    <s v="Carretera al Varadero Km. 2.5, Fraccionamiento Las Playitas, C.P. 85400, Guaymas, Sonora"/>
    <s v="Bodega de Bienes Embargados"/>
    <n v="6328"/>
    <n v="88085.759999999995"/>
    <s v="Sustitución"/>
    <n v="101299"/>
    <m/>
    <m/>
    <m/>
  </r>
  <r>
    <x v="26"/>
    <s v="Mariano Jiménez No. 746 entre Guelatao y 5 de Mayo, Colonia Centro, C.P. 85820, Navojoa, Sonora"/>
    <s v="Bodega de Bienes Embargados"/>
    <n v="10884"/>
    <n v="151505.28"/>
    <s v="Sustitución"/>
    <n v="174232"/>
    <m/>
    <m/>
    <m/>
  </r>
  <r>
    <x v="26"/>
    <s v="Calle Talleres, Lote 17, Mz. XI, Nº. 2147, Parque Industrial, C.P. 85000, Cajeme Ciudad Obregón, Sonora"/>
    <s v="Almacén de Bienes de Grupos Diversos"/>
    <n v="44708.09"/>
    <n v="622336.61279999989"/>
    <s v="Sustitución"/>
    <n v="715688"/>
    <m/>
    <m/>
    <m/>
  </r>
  <r>
    <x v="26"/>
    <s v="Calle Salamanca entre Cedros y Cartonerano 101, Colonia Amapolas, C.P.  83020, Hermosillo, Sonora"/>
    <s v="Bodega de Bienes Embargados"/>
    <n v="33043.47"/>
    <n v="459965.10239999997"/>
    <s v="Renovación con incremento"/>
    <n v="505962"/>
    <n v="18061666"/>
    <m/>
    <n v="18061666"/>
  </r>
  <r>
    <x v="27"/>
    <s v="Calle Azaleas No. 102 Lote 10 Manzana 4, Fraccionamiento Real del Ángel, Colonia Sabina, C.P. 86153, Villahermosa, Tabasco"/>
    <s v="Casa Delegado"/>
    <n v="15000"/>
    <n v="180000"/>
    <s v="Renovación con incremento"/>
    <n v="198000"/>
    <n v="198000"/>
    <m/>
    <n v="198000"/>
  </r>
  <r>
    <x v="28"/>
    <s v="Calle Mina S/N, Zona Centro, C.P. 87555, Estación Ramírez, Tamaulipas"/>
    <s v="Unidad de Medicina Familiar Nº. 12"/>
    <n v="4740.75"/>
    <n v="65991.239999999991"/>
    <s v="Renovación con incremento"/>
    <n v="72591"/>
    <m/>
    <m/>
    <m/>
  </r>
  <r>
    <x v="28"/>
    <s v="Calle Eulalio González Nº. 1004, Colonia Centro, C.P. 88390, Ciudad Mier, Tamaulipas"/>
    <s v="Unidad de Medicina Familiar Nº. 22"/>
    <n v="3633"/>
    <n v="50571.359999999993"/>
    <s v="Renovación con incremento"/>
    <n v="55629"/>
    <m/>
    <m/>
    <m/>
  </r>
  <r>
    <x v="28"/>
    <s v="Calle Independencia Nº. 313 Zona Centro, C.P. 89670, Villa de Aldama, Tamaulipas"/>
    <s v="Unidad de Medicina Familiar Nº.  30"/>
    <n v="7218.75"/>
    <n v="100485"/>
    <s v="Renovación sin incremento"/>
    <n v="100485"/>
    <m/>
    <m/>
    <m/>
  </r>
  <r>
    <x v="28"/>
    <s v="Calle Pablo A. Gutiérrez S/N, Zona Centro, C.P. 89110, Cuauhtémoc Ver, Tamaulipas"/>
    <s v="Unidad de Medicina Familiar Nº. 37"/>
    <n v="5076.04"/>
    <n v="70658.476799999989"/>
    <s v="Sustitución"/>
    <n v="81258"/>
    <m/>
    <m/>
    <m/>
  </r>
  <r>
    <x v="28"/>
    <s v="Avenida Mil Cumbres Nº. 350, Planta Baja y Alta, Colonia Mil Cumbres, C.P. 88740, Reynosa, Tamaulipas"/>
    <s v="Consultorios Médicos"/>
    <n v="38654"/>
    <n v="538063.67999999993"/>
    <s v="Renovación con incremento"/>
    <n v="591871"/>
    <m/>
    <m/>
    <m/>
  </r>
  <r>
    <x v="28"/>
    <s v="Calle Brisa y Sol Nº. 901, Fraccionamiento Comercial 2000, C.P. 87099, Ciudad Victoria, Tamaulipas"/>
    <s v="Oficinas Administrativas Subdelegacionales"/>
    <n v="90000"/>
    <n v="1252800"/>
    <s v="Renovación sin incremento"/>
    <n v="1252800"/>
    <m/>
    <m/>
    <m/>
  </r>
  <r>
    <x v="28"/>
    <s v="Avenida Álvaro Obregón  Nº. 238 Planta Baja y Pisos 1º y 2º, Colonia Jardín, C.P. 87330, Matamoros, Tamaulipas"/>
    <s v="Oficinas Administrativas Subdelegacionales"/>
    <n v="88439.4"/>
    <n v="1231076.4479999996"/>
    <s v="Renovación con incremento"/>
    <n v="1354185"/>
    <m/>
    <m/>
    <m/>
  </r>
  <r>
    <x v="28"/>
    <s v="Tercera Avenida esquina Avenida Cuauhtémoc N° 204, Colonia Americana, C.P. 89190, Tampico, Tamaulipas"/>
    <s v="Tienda No. 47 IMSS-SNTSS"/>
    <n v="53000"/>
    <n v="737760"/>
    <s v="Renovación con incremento"/>
    <n v="811536"/>
    <m/>
    <m/>
    <m/>
  </r>
  <r>
    <x v="28"/>
    <s v="Calle Diaz Mirón Nº. 604, Zona Centro, C.P. 89000, Tampico, Tamaulipas"/>
    <s v="Bodega de Bienes Embargados"/>
    <n v="25002.560000000001"/>
    <n v="348035.63520000002"/>
    <s v="Cancelación"/>
    <n v="348036"/>
    <m/>
    <m/>
    <m/>
  </r>
  <r>
    <x v="28"/>
    <s v="Calle Santiago No. 3310, Manzana 4, Lote 8, Fracionamiento Las Villas, Finca Santo Domingo, C.P. 87029, Ciudad Victoria, Tamaulipas"/>
    <s v="Casa Delegado"/>
    <n v="20000"/>
    <n v="240000"/>
    <s v="Sustitución"/>
    <n v="276000"/>
    <n v="4944391"/>
    <n v="612480"/>
    <n v="5556871"/>
  </r>
  <r>
    <x v="29"/>
    <s v="Avenida Juárez No. 75-B San Esteban Tizatlán, Colonia Centro, C.P. 90062, Tlaxcala, Tlaxcala"/>
    <s v="Oficinas Administrativas Subdelegacionales"/>
    <n v="123578"/>
    <n v="1720205.7599999998"/>
    <s v="Sustitución"/>
    <n v="1978237"/>
    <m/>
    <m/>
    <m/>
  </r>
  <r>
    <x v="29"/>
    <s v="Calle 6 Nº. 1710, Colonia Xicoténcatl, C.P. 90062, Tlaxcala, Tlaxcala"/>
    <s v="Oficinas Administrativas Delegacionales (Departamento de Construcción y Planeación Inmobiliaria)"/>
    <n v="42500"/>
    <n v="591600"/>
    <s v="Sustitución"/>
    <n v="680340"/>
    <n v="2658577"/>
    <m/>
    <n v="2658577"/>
  </r>
  <r>
    <x v="30"/>
    <s v="Calle Libertad  Nº. 47, Colonia Centro, C.P. 91300, Banderilla, Veracruz Norte"/>
    <s v="Unidad de Medicina Familiar Nº. 19 (Ampliación)"/>
    <n v="20000"/>
    <n v="278400"/>
    <s v="Sustitución"/>
    <n v="320160"/>
    <m/>
    <m/>
    <m/>
  </r>
  <r>
    <x v="30"/>
    <s v="Avenida Melchor Ocampo esquina Aldama, Zona Centro, C.P. 93600, Martínez de la Torre, Veracruz Norte"/>
    <s v="Oficinas Administrativas Subdelegacionales"/>
    <n v="40318.14"/>
    <n v="561228.50879999995"/>
    <s v="Sustitución"/>
    <n v="645413"/>
    <m/>
    <m/>
    <m/>
  </r>
  <r>
    <x v="30"/>
    <s v="Boulevard Adolfo Ruíz Cortínez esquina Sinaloa S/N, Colonia México, C.P. 93310, Poza Rica, Veracruz Norte"/>
    <s v="Oficinas Administrativas Subdelegacionales"/>
    <n v="95000"/>
    <n v="1322400"/>
    <s v="Sustitución"/>
    <n v="1520760"/>
    <m/>
    <m/>
    <m/>
  </r>
  <r>
    <x v="30"/>
    <s v="Calle Sebastián Camacho Nº. 46, esquina José María Morelos, Colonia Centro, C.P. 91000, Xalapa, Veracruz Norte"/>
    <s v="Oficinas Administrativas Delegacionales (Área de Servicios Generales, Personal y Capacitación)"/>
    <n v="58140"/>
    <n v="809308.79999999993"/>
    <s v="Renovación sin incremento"/>
    <n v="809309"/>
    <m/>
    <m/>
    <m/>
  </r>
  <r>
    <x v="30"/>
    <s v="Avenida José María La Fragua No. 2100 esquina Dr. Alfredo Iglesias y Avenida Delfino Valenzuela, Fraccionamiento Reforma, C.P. 91919, Veracruz Norte "/>
    <s v="Oficinas Administrativas Subdelegacionales"/>
    <n v="389436"/>
    <n v="5420949.1199999992"/>
    <s v="Sustitución"/>
    <n v="6234092"/>
    <m/>
    <m/>
    <m/>
  </r>
  <r>
    <x v="30"/>
    <s v="Melchor Ocampo N°. 4-302 Colonia Centro, C.P. 92800, Tuxpan, Veracruz Norte"/>
    <s v="Oficinas Administrativas Auxiliares Subdelegacionales"/>
    <n v="3545"/>
    <n v="49346.399999999994"/>
    <s v="Sustitución"/>
    <n v="56749"/>
    <m/>
    <m/>
    <m/>
  </r>
  <r>
    <x v="30"/>
    <s v="Calle Azueta No. 207, Colonia Centro, C.P. 91000, Xalapa, Veracruz Norte"/>
    <s v="Tienda No. 54 IMSS-SNTSS"/>
    <n v="52030"/>
    <n v="724257.6"/>
    <s v="Renovación sin incremento"/>
    <n v="724258"/>
    <m/>
    <m/>
    <m/>
  </r>
  <r>
    <x v="30"/>
    <s v="Calle Mariano Matamoros Nº. 626, Fraccionamiento Los Pinos, C.P. 91870, Veracruz, Veracruz Norte "/>
    <s v="Tienda No. 55 IMSS-SNTSS"/>
    <n v="44000"/>
    <n v="612480"/>
    <s v="Renovación con incremento"/>
    <n v="673728"/>
    <m/>
    <m/>
    <m/>
  </r>
  <r>
    <x v="30"/>
    <s v="Avenida Unión No. 21, Colonia Santa Lucia Dos, C.P. 91637, La Estanzuela, Emiliano Zapata, Veracruz, Veracruz Norte."/>
    <s v="Sub-Almacén Delegacional"/>
    <n v="167000"/>
    <n v="2324640"/>
    <s v="Renovación con incremento"/>
    <n v="2557104"/>
    <m/>
    <m/>
    <m/>
  </r>
  <r>
    <x v="30"/>
    <s v="Avenida Constitución No. 7, Colonia Progreso, C.P. 92700, Chicontepec, Veracruz, Veracruz Norte."/>
    <s v="Coordinación Médica Región I"/>
    <n v="13800"/>
    <n v="192096"/>
    <s v="Renovación con incremento"/>
    <n v="211306"/>
    <m/>
    <m/>
    <m/>
  </r>
  <r>
    <x v="30"/>
    <s v="Calle Balderas esquina Úrsulo Galván No. 45, Planta Baja, Colonia Centro, C.P. 91000, Xalpa, Veracruz, Veracruz Norte."/>
    <s v="Oficinas Administrativas de la Coordinación Delegacional"/>
    <n v="15412.06"/>
    <n v="214535.87519999998"/>
    <s v="Renovación con incremento"/>
    <n v="235990"/>
    <n v="13988869"/>
    <m/>
    <n v="13988869"/>
  </r>
  <r>
    <x v="31"/>
    <s v="Calle Ogarrio Nº. 315, Colonia Cuatro Caminos, C.P. 96660, Agua Dulce, Veracruz Sur"/>
    <s v="Unidad de Medicina Familiar Nº. 53"/>
    <n v="14000"/>
    <n v="194880"/>
    <s v="Renovación con incremento"/>
    <n v="214368"/>
    <m/>
    <m/>
    <m/>
  </r>
  <r>
    <x v="31"/>
    <s v="Avenida 1 Poniente s/n entre Calles 14 y 16, Colonia Guillermo Lira, C.P. 94108, Huatusco, Veracruz Sur"/>
    <s v="Unidad de Medicina Familiar Nº. 58"/>
    <n v="20598.939999999999"/>
    <n v="286737.24479999993"/>
    <s v="Renovación sin incremento"/>
    <n v="286738"/>
    <m/>
    <m/>
    <m/>
  </r>
  <r>
    <x v="31"/>
    <s v="Avenida Independencia Nº.901, Colonia Libertad Congreso Allende, C.P. 96380, Coatzacoalcos, Veracruz Sur"/>
    <s v="Unidad de Medicina Familiar Nº. 65"/>
    <n v="20000"/>
    <n v="278400"/>
    <s v="Renovación con incremento"/>
    <n v="306240"/>
    <m/>
    <m/>
    <m/>
  </r>
  <r>
    <x v="31"/>
    <s v="Avenida 1 No. 2415 entre Calles 24 y 26, Colonia La Trinidad Chica, Córdoba, C.P. 94534, Veracruz Sur. "/>
    <s v="Oficinas Administrativas Subdelegacionales"/>
    <n v="225330"/>
    <n v="3136593.5999999996"/>
    <s v="Renovación sin incremento"/>
    <n v="3136594"/>
    <m/>
    <m/>
    <m/>
  </r>
  <r>
    <x v="31"/>
    <s v="Sur 33 Nº. 700, esquina Avenida Oriente 18, Colonia Centro, C.P. 94300, Orizaba, Veracruz Sur"/>
    <s v="Oficinas Administrativas Subdelegacionales"/>
    <n v="226765"/>
    <n v="3156568.8"/>
    <s v="Renovación sin incremento"/>
    <n v="3156569"/>
    <m/>
    <m/>
    <m/>
  </r>
  <r>
    <x v="31"/>
    <s v="Calle Independencia No. 1409, Colonia Luis Echeverria, C.P. 95110, Tierra Blanca, Veracruz Sur"/>
    <s v="Tienda IMSS-SNTSS"/>
    <n v="25704.799999999999"/>
    <n v="357810.81599999993"/>
    <s v="Renovación con incremento"/>
    <n v="393592"/>
    <m/>
    <m/>
    <m/>
  </r>
  <r>
    <x v="31"/>
    <s v="Avenida Reforma No. 606-A, Colonia Centro, C.P. 95400, Cosamaloapan, Veracruz Sur"/>
    <s v="Tienda IMSS-SNTSS"/>
    <n v="6900"/>
    <n v="96048"/>
    <s v="Renovación sin incremento"/>
    <n v="96048"/>
    <m/>
    <m/>
    <m/>
  </r>
  <r>
    <x v="31"/>
    <s v="Calle Poniente 32 No. 1507 entre Calle Norte 3 y 5, Colonia San Juan Bautista, C.P. 94310, Orizaba, Veracruz Sur"/>
    <s v="Tienda IMSS-SNTSS"/>
    <n v="110000"/>
    <n v="1531200"/>
    <s v="Renovación sin incremento"/>
    <n v="1531200"/>
    <m/>
    <m/>
    <m/>
  </r>
  <r>
    <x v="31"/>
    <s v="Calle Sur 9 Nº. 670, entre Oriente 14 y 14 Colonia Centro, C.P. 94300, Orizaba, Veracruz Sur"/>
    <s v="Archivo de Concentración"/>
    <n v="28195"/>
    <n v="392474.39999999997"/>
    <s v="Renovación sin incremento"/>
    <n v="392475"/>
    <m/>
    <m/>
    <m/>
  </r>
  <r>
    <x v="31"/>
    <s v="Calle Norte 10 No. 860 entre Oriente 19 y 17, Colonia Centro, C.P. 94300, Orizaba, Veracruz Sur"/>
    <s v="Casa Delegado"/>
    <n v="17000"/>
    <n v="204000"/>
    <s v="Renovación sin incremento"/>
    <n v="204000"/>
    <n v="9717824"/>
    <n v="5832480"/>
    <n v="15550304"/>
  </r>
  <r>
    <x v="32"/>
    <s v="Calle Chepinque No. 108-A, Colonia Lomas de la Soledad, C.P. 98040, Zacatecas, Zacatecas"/>
    <s v="Centro de Capacitación"/>
    <n v="20240"/>
    <n v="281740.79999999999"/>
    <s v="Renovación con incremento"/>
    <n v="309915"/>
    <m/>
    <m/>
    <m/>
  </r>
  <r>
    <x v="32"/>
    <s v="Avenida Hidalgo Nº. 359, Colonia Centro, C.P. 99000, Fresnillo, Zacatecas"/>
    <s v="Oficinas Administrativas Subdelegacionales"/>
    <n v="65000"/>
    <n v="904799.99999999988"/>
    <s v="Renovación sin incremento"/>
    <n v="904800"/>
    <m/>
    <m/>
    <m/>
  </r>
  <r>
    <x v="32"/>
    <s v="Calle Hidalgo N°. 31, Zona Centro, C.P. 96420, Rio Grande, Zacatecas"/>
    <s v="Tienda"/>
    <n v="12287.6"/>
    <n v="171043.39199999999"/>
    <s v="Renovación con incremento"/>
    <n v="188148"/>
    <m/>
    <m/>
    <m/>
  </r>
  <r>
    <x v="32"/>
    <s v="Calle J. Jesús González Ortega No.367, Barrio de la Pila, C.P. 99104, Sombrerete, Zacatecas"/>
    <s v="Tienda "/>
    <n v="15732.22"/>
    <n v="218992.50239999997"/>
    <s v="Renovación sin incremento"/>
    <n v="218993"/>
    <m/>
    <m/>
    <m/>
  </r>
  <r>
    <x v="32"/>
    <s v="Calle Constitución N°. 102, Colonia Lomas de la Soledad, C.P 98040, Zacatecas, Zacatecas"/>
    <s v="Tienda "/>
    <n v="16718.580000000002"/>
    <n v="232722.6336"/>
    <s v="Renovación con incremento"/>
    <n v="255995"/>
    <m/>
    <m/>
    <m/>
  </r>
  <r>
    <x v="32"/>
    <s v="Carretera Panamericana Km. 117+500 S/N, Fraccionamiento San Isidro, C.P. 98613, Guadalupe, Zacatecas"/>
    <s v="Almacén de Bienes en Dación de Pago"/>
    <n v="35000"/>
    <n v="487199.99999999994"/>
    <s v="Renovación con incremento"/>
    <n v="535920"/>
    <m/>
    <m/>
    <m/>
  </r>
  <r>
    <x v="32"/>
    <s v="Carretera a San Ramón, Lote 001, Colonia Las Margaritas, C.P. 98606, Guadalupe, Zacatecas"/>
    <s v="Bodega de Archivo de Concentración y Bienes de Baja"/>
    <n v="57095"/>
    <n v="794762.39999999991"/>
    <s v="Renovación sin incremento"/>
    <n v="794763"/>
    <m/>
    <m/>
    <m/>
  </r>
  <r>
    <x v="32"/>
    <s v="Calle Montes Apalaches No. 26, Fraccionamiento La Cima, C.P. 98610, Guadalupe, Zacatecas"/>
    <s v="Casa Delegado"/>
    <n v="13500"/>
    <n v="162000"/>
    <s v="Renovación con incremento"/>
    <n v="178200"/>
    <m/>
    <m/>
    <m/>
  </r>
  <r>
    <x v="32"/>
    <s v="Calle Juan Aldama No. 201 Esq. Calle Hidalgo, En La Ciudad De Calera, Zacatecas"/>
    <s v="Oficinas Administrativas EMS"/>
    <n v="9279.8839999999982"/>
    <n v="111358.60799999998"/>
    <s v="Renovación sin incremento"/>
    <n v="111359"/>
    <n v="3498093"/>
    <n v="723840"/>
    <n v="4221933"/>
  </r>
  <r>
    <x v="33"/>
    <s v="Calle Carretones Nº. 10 y San Pablo Nº. 31, Colonia Merced, C.P. 06090, México, D.F. Norte"/>
    <s v="Centro de Seguridad Social "/>
    <n v="161943.26"/>
    <n v="2254250.1792000001"/>
    <s v="Renovación con incremento"/>
    <n v="2479676"/>
    <n v="2479676"/>
    <m/>
    <n v="2479676"/>
  </r>
  <r>
    <x v="34"/>
    <s v="Calzada de la Viga No. 1174, oficinas con local comercial en p.b., pisos 1, 2, 3 y fracción del 4, torres By C, Colonia El Triunfo, Alcaldía Iztapalapa, C.P. 09430, Ciudad de México, D.F. Sur"/>
    <s v="Oficinas Administrativas Delegacionales (Sede)"/>
    <n v="5458814.54"/>
    <n v="75986698.396799996"/>
    <s v="Renovación sin incremento"/>
    <n v="75986699"/>
    <m/>
    <m/>
    <m/>
  </r>
  <r>
    <x v="34"/>
    <s v="Calle Yucatán No. 15, Colonia Hipódromo Condesa, Alcaldía Cuauhtémoc, C.P. 06700Ciudad de México, D.F. Sur"/>
    <s v="Oficinas Administrativas Subdelegacionales No. 6 y Oficinas Delegacionales por 2,500.00 m2 (Diversas áreas)"/>
    <n v="1207024.48"/>
    <n v="16801780.761599999"/>
    <s v="Renovación con incremento"/>
    <n v="18481959"/>
    <m/>
    <m/>
    <m/>
  </r>
  <r>
    <x v="34"/>
    <s v="Calle Clavel Norte No. 6, Colonia San Pedro Mártir, C.P. 08400, Alcaldía Tlalpan, D.F. Sur"/>
    <s v="Centro de Seguridad Social"/>
    <n v="103458.6"/>
    <n v="1440143.7120000001"/>
    <s v="Renovación sin incremento"/>
    <n v="1440144"/>
    <n v="95908802"/>
    <m/>
    <n v="9590880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3">
  <r>
    <x v="0"/>
    <x v="0"/>
    <x v="0"/>
    <n v="149599.14000000001"/>
    <n v="2082420.0288"/>
    <x v="0"/>
    <n v="2394784"/>
    <m/>
    <m/>
    <m/>
    <n v="1"/>
    <n v="2394784"/>
    <n v="2082420.0288"/>
    <n v="0"/>
    <n v="0"/>
    <n v="0"/>
    <n v="0"/>
    <n v="0"/>
    <n v="0"/>
    <n v="0"/>
    <n v="0"/>
    <m/>
    <n v="5602800"/>
    <x v="0"/>
    <m/>
    <m/>
  </r>
  <r>
    <x v="0"/>
    <x v="1"/>
    <x v="1"/>
    <n v="94630.5"/>
    <n v="1317256.5599999998"/>
    <x v="0"/>
    <n v="1514846"/>
    <m/>
    <m/>
    <m/>
    <n v="1"/>
    <n v="1514846"/>
    <n v="1317256.5599999998"/>
    <n v="0"/>
    <n v="0"/>
    <n v="0"/>
    <n v="0"/>
    <n v="0"/>
    <n v="0"/>
    <n v="0"/>
    <n v="0"/>
    <m/>
    <n v="1317256.5599999998"/>
    <x v="1"/>
    <s v="RENOV SIN INCREMENTO"/>
    <m/>
  </r>
  <r>
    <x v="0"/>
    <x v="2"/>
    <x v="2"/>
    <n v="58610"/>
    <n v="815851.2"/>
    <x v="1"/>
    <n v="897437"/>
    <m/>
    <m/>
    <m/>
    <n v="0"/>
    <n v="0"/>
    <n v="0"/>
    <n v="1"/>
    <n v="897437"/>
    <n v="815851.2"/>
    <n v="0"/>
    <n v="0"/>
    <n v="0"/>
    <n v="0"/>
    <n v="0"/>
    <m/>
    <m/>
    <x v="1"/>
    <m/>
    <m/>
  </r>
  <r>
    <x v="0"/>
    <x v="3"/>
    <x v="3"/>
    <n v="581389.25"/>
    <n v="8092938.3599999994"/>
    <x v="1"/>
    <n v="8902233"/>
    <m/>
    <m/>
    <m/>
    <n v="0"/>
    <n v="0"/>
    <n v="0"/>
    <n v="1"/>
    <n v="8902233"/>
    <n v="8092938.3599999994"/>
    <n v="0"/>
    <n v="0"/>
    <n v="0"/>
    <n v="0"/>
    <n v="0"/>
    <m/>
    <m/>
    <x v="1"/>
    <m/>
    <m/>
  </r>
  <r>
    <x v="0"/>
    <x v="4"/>
    <x v="4"/>
    <n v="27542.5"/>
    <n v="330510"/>
    <x v="2"/>
    <n v="330510"/>
    <m/>
    <m/>
    <m/>
    <n v="0"/>
    <n v="0"/>
    <n v="0"/>
    <n v="0"/>
    <n v="0"/>
    <n v="0"/>
    <n v="1"/>
    <n v="330510"/>
    <n v="0"/>
    <n v="0"/>
    <n v="0"/>
    <m/>
    <m/>
    <x v="1"/>
    <m/>
    <m/>
  </r>
  <r>
    <x v="0"/>
    <x v="5"/>
    <x v="5"/>
    <n v="75000"/>
    <n v="900000"/>
    <x v="0"/>
    <n v="1035000"/>
    <n v="15074810"/>
    <m/>
    <n v="15074810"/>
    <n v="1"/>
    <n v="1035000"/>
    <n v="900000"/>
    <n v="0"/>
    <n v="0"/>
    <n v="0"/>
    <n v="0"/>
    <n v="0"/>
    <n v="0"/>
    <n v="0"/>
    <n v="0"/>
    <m/>
    <n v="900000"/>
    <x v="1"/>
    <s v="RENOV SIN INCREMENTO"/>
    <m/>
  </r>
  <r>
    <x v="1"/>
    <x v="6"/>
    <x v="6"/>
    <n v="330000"/>
    <n v="4593600"/>
    <x v="2"/>
    <n v="4593600"/>
    <n v="4593600"/>
    <m/>
    <n v="4593600"/>
    <n v="0"/>
    <n v="0"/>
    <n v="0"/>
    <n v="0"/>
    <n v="0"/>
    <n v="0"/>
    <n v="1"/>
    <n v="4593600"/>
    <n v="0"/>
    <n v="0"/>
    <n v="0"/>
    <m/>
    <m/>
    <x v="1"/>
    <m/>
    <m/>
  </r>
  <r>
    <x v="2"/>
    <x v="7"/>
    <x v="7"/>
    <n v="37264.5"/>
    <n v="518721.83999999997"/>
    <x v="2"/>
    <n v="518722"/>
    <m/>
    <m/>
    <m/>
    <n v="0"/>
    <n v="0"/>
    <n v="0"/>
    <n v="0"/>
    <n v="0"/>
    <n v="0"/>
    <n v="1"/>
    <n v="518722"/>
    <n v="0"/>
    <n v="0"/>
    <n v="0"/>
    <m/>
    <m/>
    <x v="1"/>
    <m/>
    <m/>
  </r>
  <r>
    <x v="2"/>
    <x v="8"/>
    <x v="8"/>
    <n v="24725.35"/>
    <n v="344176.87199999992"/>
    <x v="2"/>
    <n v="344177"/>
    <m/>
    <m/>
    <m/>
    <n v="0"/>
    <n v="0"/>
    <n v="0"/>
    <n v="0"/>
    <n v="0"/>
    <n v="0"/>
    <n v="1"/>
    <n v="344177"/>
    <n v="0"/>
    <n v="0"/>
    <n v="0"/>
    <m/>
    <m/>
    <x v="1"/>
    <m/>
    <m/>
  </r>
  <r>
    <x v="2"/>
    <x v="9"/>
    <x v="8"/>
    <n v="9000"/>
    <n v="125279.99999999999"/>
    <x v="2"/>
    <n v="125280"/>
    <m/>
    <m/>
    <m/>
    <n v="0"/>
    <n v="0"/>
    <n v="0"/>
    <n v="0"/>
    <n v="0"/>
    <n v="0"/>
    <n v="1"/>
    <n v="125280"/>
    <n v="0"/>
    <n v="0"/>
    <n v="0"/>
    <m/>
    <m/>
    <x v="1"/>
    <m/>
    <m/>
  </r>
  <r>
    <x v="2"/>
    <x v="10"/>
    <x v="9"/>
    <n v="42861.55"/>
    <n v="596632.77599999995"/>
    <x v="2"/>
    <n v="596633"/>
    <m/>
    <m/>
    <m/>
    <n v="0"/>
    <n v="0"/>
    <n v="0"/>
    <n v="0"/>
    <n v="0"/>
    <n v="0"/>
    <n v="1"/>
    <n v="596633"/>
    <n v="0"/>
    <n v="0"/>
    <n v="0"/>
    <m/>
    <m/>
    <x v="1"/>
    <m/>
    <m/>
  </r>
  <r>
    <x v="2"/>
    <x v="11"/>
    <x v="10"/>
    <n v="300000"/>
    <n v="4175999.9999999995"/>
    <x v="2"/>
    <n v="4176000"/>
    <n v="5760812"/>
    <m/>
    <n v="5760812"/>
    <n v="0"/>
    <n v="0"/>
    <n v="0"/>
    <n v="0"/>
    <n v="0"/>
    <n v="0"/>
    <n v="1"/>
    <n v="4176000"/>
    <n v="0"/>
    <n v="0"/>
    <n v="0"/>
    <m/>
    <m/>
    <x v="1"/>
    <m/>
    <m/>
  </r>
  <r>
    <x v="3"/>
    <x v="12"/>
    <x v="4"/>
    <n v="13910"/>
    <n v="166920"/>
    <x v="2"/>
    <n v="166920"/>
    <n v="166920"/>
    <m/>
    <n v="166920"/>
    <n v="0"/>
    <n v="0"/>
    <n v="0"/>
    <n v="0"/>
    <n v="0"/>
    <n v="0"/>
    <n v="1"/>
    <n v="166920"/>
    <n v="0"/>
    <n v="0"/>
    <n v="0"/>
    <m/>
    <m/>
    <x v="1"/>
    <m/>
    <m/>
  </r>
  <r>
    <x v="4"/>
    <x v="13"/>
    <x v="11"/>
    <n v="183860"/>
    <n v="2559331.1999999997"/>
    <x v="1"/>
    <n v="2815265"/>
    <m/>
    <m/>
    <m/>
    <n v="0"/>
    <n v="0"/>
    <n v="0"/>
    <n v="1"/>
    <n v="2815265"/>
    <n v="2559331.1999999997"/>
    <n v="0"/>
    <n v="0"/>
    <n v="0"/>
    <n v="0"/>
    <n v="0"/>
    <m/>
    <m/>
    <x v="1"/>
    <m/>
    <m/>
  </r>
  <r>
    <x v="4"/>
    <x v="14"/>
    <x v="6"/>
    <n v="163275"/>
    <n v="2272788"/>
    <x v="1"/>
    <n v="2500067"/>
    <m/>
    <m/>
    <m/>
    <n v="0"/>
    <n v="0"/>
    <n v="0"/>
    <n v="1"/>
    <n v="2500067"/>
    <n v="2272788"/>
    <n v="0"/>
    <n v="0"/>
    <n v="0"/>
    <n v="0"/>
    <n v="0"/>
    <m/>
    <m/>
    <x v="1"/>
    <m/>
    <m/>
  </r>
  <r>
    <x v="4"/>
    <x v="15"/>
    <x v="6"/>
    <n v="363189.65"/>
    <n v="5055599.9280000003"/>
    <x v="1"/>
    <n v="5561160"/>
    <m/>
    <m/>
    <m/>
    <n v="0"/>
    <n v="0"/>
    <n v="0"/>
    <n v="1"/>
    <n v="5561160"/>
    <n v="5055599.9280000003"/>
    <n v="0"/>
    <n v="0"/>
    <n v="0"/>
    <n v="0"/>
    <n v="0"/>
    <m/>
    <m/>
    <x v="1"/>
    <m/>
    <m/>
  </r>
  <r>
    <x v="4"/>
    <x v="16"/>
    <x v="12"/>
    <n v="92308"/>
    <n v="1284927.3599999999"/>
    <x v="1"/>
    <n v="1413421"/>
    <m/>
    <m/>
    <m/>
    <n v="0"/>
    <n v="0"/>
    <n v="0"/>
    <n v="1"/>
    <n v="1413421"/>
    <n v="1284927.3599999999"/>
    <n v="0"/>
    <n v="0"/>
    <n v="0"/>
    <n v="0"/>
    <n v="0"/>
    <m/>
    <m/>
    <x v="1"/>
    <m/>
    <m/>
  </r>
  <r>
    <x v="4"/>
    <x v="17"/>
    <x v="12"/>
    <n v="89533"/>
    <n v="1246299.3599999999"/>
    <x v="1"/>
    <n v="1370930"/>
    <m/>
    <m/>
    <m/>
    <n v="0"/>
    <n v="0"/>
    <n v="0"/>
    <n v="1"/>
    <n v="1370930"/>
    <n v="1246299.3599999999"/>
    <n v="0"/>
    <n v="0"/>
    <n v="0"/>
    <n v="0"/>
    <n v="0"/>
    <m/>
    <m/>
    <x v="1"/>
    <m/>
    <m/>
  </r>
  <r>
    <x v="4"/>
    <x v="18"/>
    <x v="13"/>
    <n v="83000"/>
    <n v="1155360"/>
    <x v="1"/>
    <n v="1270896"/>
    <m/>
    <m/>
    <m/>
    <n v="0"/>
    <n v="0"/>
    <n v="0"/>
    <n v="1"/>
    <n v="1270896"/>
    <n v="1155360"/>
    <n v="0"/>
    <n v="0"/>
    <n v="0"/>
    <n v="0"/>
    <n v="0"/>
    <m/>
    <m/>
    <x v="1"/>
    <m/>
    <m/>
  </r>
  <r>
    <x v="4"/>
    <x v="19"/>
    <x v="14"/>
    <n v="684000"/>
    <n v="9521280"/>
    <x v="1"/>
    <n v="10473408"/>
    <n v="25405147"/>
    <m/>
    <n v="25405147"/>
    <n v="0"/>
    <n v="0"/>
    <n v="0"/>
    <n v="1"/>
    <n v="10473408"/>
    <n v="9521280"/>
    <n v="0"/>
    <n v="0"/>
    <n v="0"/>
    <n v="0"/>
    <n v="0"/>
    <m/>
    <m/>
    <x v="1"/>
    <m/>
    <m/>
  </r>
  <r>
    <x v="5"/>
    <x v="20"/>
    <x v="2"/>
    <n v="19762.3"/>
    <n v="275091.21599999996"/>
    <x v="1"/>
    <n v="302601"/>
    <m/>
    <m/>
    <m/>
    <n v="0"/>
    <n v="0"/>
    <n v="0"/>
    <n v="1"/>
    <n v="302601"/>
    <n v="275091.21599999996"/>
    <n v="0"/>
    <n v="0"/>
    <n v="0"/>
    <n v="0"/>
    <n v="0"/>
    <m/>
    <m/>
    <x v="1"/>
    <m/>
    <m/>
  </r>
  <r>
    <x v="5"/>
    <x v="21"/>
    <x v="6"/>
    <n v="14015.57"/>
    <n v="195096.73439999999"/>
    <x v="0"/>
    <n v="224362"/>
    <m/>
    <m/>
    <m/>
    <n v="1"/>
    <n v="224362"/>
    <n v="195096.73439999999"/>
    <n v="0"/>
    <n v="0"/>
    <n v="0"/>
    <n v="0"/>
    <n v="0"/>
    <n v="0"/>
    <n v="0"/>
    <n v="0"/>
    <m/>
    <n v="800400"/>
    <x v="0"/>
    <m/>
    <m/>
  </r>
  <r>
    <x v="5"/>
    <x v="22"/>
    <x v="12"/>
    <n v="50000"/>
    <n v="696000"/>
    <x v="1"/>
    <n v="765600"/>
    <m/>
    <m/>
    <m/>
    <n v="0"/>
    <n v="0"/>
    <n v="0"/>
    <n v="1"/>
    <n v="765600"/>
    <n v="696000"/>
    <n v="0"/>
    <n v="0"/>
    <n v="0"/>
    <n v="0"/>
    <n v="0"/>
    <m/>
    <m/>
    <x v="1"/>
    <m/>
    <m/>
  </r>
  <r>
    <x v="5"/>
    <x v="23"/>
    <x v="4"/>
    <n v="20800"/>
    <n v="249600"/>
    <x v="1"/>
    <n v="274560"/>
    <m/>
    <m/>
    <m/>
    <n v="0"/>
    <n v="0"/>
    <n v="0"/>
    <n v="1"/>
    <n v="274560"/>
    <n v="249600"/>
    <n v="0"/>
    <n v="0"/>
    <n v="0"/>
    <n v="0"/>
    <n v="0"/>
    <m/>
    <m/>
    <x v="1"/>
    <m/>
    <m/>
  </r>
  <r>
    <x v="5"/>
    <x v="24"/>
    <x v="15"/>
    <n v="85000"/>
    <n v="1183200"/>
    <x v="1"/>
    <n v="1301520"/>
    <n v="2868643"/>
    <m/>
    <n v="2868643"/>
    <n v="0"/>
    <n v="0"/>
    <n v="0"/>
    <n v="1"/>
    <n v="1301520"/>
    <n v="1183200"/>
    <n v="0"/>
    <n v="0"/>
    <n v="0"/>
    <n v="0"/>
    <n v="0"/>
    <m/>
    <m/>
    <x v="1"/>
    <m/>
    <m/>
  </r>
  <r>
    <x v="6"/>
    <x v="25"/>
    <x v="16"/>
    <n v="8118.07"/>
    <n v="113003.53439999999"/>
    <x v="1"/>
    <n v="124304"/>
    <m/>
    <m/>
    <m/>
    <n v="0"/>
    <n v="0"/>
    <n v="0"/>
    <n v="1"/>
    <n v="124304"/>
    <n v="113003.53439999999"/>
    <n v="0"/>
    <n v="0"/>
    <n v="0"/>
    <n v="0"/>
    <n v="0"/>
    <m/>
    <m/>
    <x v="1"/>
    <m/>
    <m/>
  </r>
  <r>
    <x v="6"/>
    <x v="26"/>
    <x v="17"/>
    <n v="52800"/>
    <n v="734976"/>
    <x v="1"/>
    <n v="808474"/>
    <m/>
    <m/>
    <m/>
    <n v="0"/>
    <n v="0"/>
    <n v="0"/>
    <n v="1"/>
    <n v="808474"/>
    <n v="734976"/>
    <n v="0"/>
    <n v="0"/>
    <n v="0"/>
    <n v="0"/>
    <n v="0"/>
    <m/>
    <m/>
    <x v="1"/>
    <m/>
    <m/>
  </r>
  <r>
    <x v="6"/>
    <x v="27"/>
    <x v="18"/>
    <n v="32031"/>
    <n v="445871.51999999996"/>
    <x v="0"/>
    <n v="512753"/>
    <m/>
    <m/>
    <m/>
    <n v="1"/>
    <n v="512753"/>
    <n v="445871.51999999996"/>
    <n v="0"/>
    <n v="0"/>
    <n v="0"/>
    <n v="0"/>
    <n v="0"/>
    <n v="0"/>
    <n v="0"/>
    <n v="0"/>
    <m/>
    <n v="445871.51999999996"/>
    <x v="1"/>
    <s v="RENOV SIN INCREMENTO"/>
    <m/>
  </r>
  <r>
    <x v="6"/>
    <x v="28"/>
    <x v="19"/>
    <n v="50000"/>
    <n v="696000"/>
    <x v="1"/>
    <n v="765600"/>
    <m/>
    <m/>
    <m/>
    <n v="0"/>
    <n v="0"/>
    <n v="0"/>
    <n v="1"/>
    <n v="765600"/>
    <n v="696000"/>
    <n v="0"/>
    <n v="0"/>
    <n v="0"/>
    <n v="0"/>
    <n v="0"/>
    <m/>
    <m/>
    <x v="1"/>
    <m/>
    <m/>
  </r>
  <r>
    <x v="6"/>
    <x v="29"/>
    <x v="20"/>
    <n v="39000"/>
    <n v="542880"/>
    <x v="1"/>
    <n v="597168"/>
    <m/>
    <m/>
    <m/>
    <n v="0"/>
    <n v="0"/>
    <n v="0"/>
    <n v="1"/>
    <n v="597168"/>
    <n v="542880"/>
    <n v="0"/>
    <n v="0"/>
    <n v="0"/>
    <n v="0"/>
    <n v="0"/>
    <m/>
    <m/>
    <x v="1"/>
    <m/>
    <m/>
  </r>
  <r>
    <x v="6"/>
    <x v="30"/>
    <x v="21"/>
    <n v="9000"/>
    <n v="125279.99999999999"/>
    <x v="1"/>
    <n v="137808"/>
    <m/>
    <m/>
    <m/>
    <n v="0"/>
    <n v="0"/>
    <n v="0"/>
    <n v="1"/>
    <n v="137808"/>
    <n v="125279.99999999999"/>
    <n v="0"/>
    <n v="0"/>
    <n v="0"/>
    <n v="0"/>
    <n v="0"/>
    <m/>
    <m/>
    <x v="1"/>
    <m/>
    <m/>
  </r>
  <r>
    <x v="6"/>
    <x v="31"/>
    <x v="21"/>
    <n v="39700"/>
    <n v="552624"/>
    <x v="1"/>
    <n v="607887"/>
    <m/>
    <m/>
    <m/>
    <n v="0"/>
    <n v="0"/>
    <n v="0"/>
    <n v="1"/>
    <n v="607887"/>
    <n v="552624"/>
    <n v="0"/>
    <n v="0"/>
    <n v="0"/>
    <n v="0"/>
    <n v="0"/>
    <m/>
    <m/>
    <x v="1"/>
    <m/>
    <m/>
  </r>
  <r>
    <x v="6"/>
    <x v="32"/>
    <x v="21"/>
    <n v="9000"/>
    <n v="125279.99999999999"/>
    <x v="1"/>
    <n v="137808"/>
    <m/>
    <m/>
    <m/>
    <n v="0"/>
    <n v="0"/>
    <n v="0"/>
    <n v="1"/>
    <n v="137808"/>
    <n v="125279.99999999999"/>
    <n v="0"/>
    <n v="0"/>
    <n v="0"/>
    <n v="0"/>
    <n v="0"/>
    <m/>
    <m/>
    <x v="1"/>
    <m/>
    <m/>
  </r>
  <r>
    <x v="6"/>
    <x v="33"/>
    <x v="21"/>
    <n v="9000"/>
    <n v="125279.99999999999"/>
    <x v="1"/>
    <n v="137808"/>
    <m/>
    <m/>
    <m/>
    <n v="0"/>
    <n v="0"/>
    <n v="0"/>
    <n v="1"/>
    <n v="137808"/>
    <n v="125279.99999999999"/>
    <n v="0"/>
    <n v="0"/>
    <n v="0"/>
    <n v="0"/>
    <n v="0"/>
    <m/>
    <m/>
    <x v="1"/>
    <m/>
    <m/>
  </r>
  <r>
    <x v="6"/>
    <x v="34"/>
    <x v="21"/>
    <n v="5250"/>
    <n v="73080"/>
    <x v="3"/>
    <n v="73080"/>
    <n v="3902690"/>
    <n v="10226400"/>
    <n v="14129090"/>
    <n v="0"/>
    <n v="0"/>
    <n v="0"/>
    <n v="0"/>
    <n v="0"/>
    <n v="0"/>
    <n v="0"/>
    <n v="0"/>
    <n v="1"/>
    <n v="73080"/>
    <n v="73080"/>
    <m/>
    <m/>
    <x v="1"/>
    <m/>
    <m/>
  </r>
  <r>
    <x v="7"/>
    <x v="35"/>
    <x v="22"/>
    <n v="11157"/>
    <n v="155305.44"/>
    <x v="1"/>
    <n v="170836"/>
    <m/>
    <m/>
    <m/>
    <n v="0"/>
    <n v="0"/>
    <n v="0"/>
    <n v="1"/>
    <n v="170836"/>
    <n v="155305.44"/>
    <n v="0"/>
    <n v="0"/>
    <n v="0"/>
    <n v="0"/>
    <n v="0"/>
    <m/>
    <m/>
    <x v="1"/>
    <m/>
    <m/>
  </r>
  <r>
    <x v="7"/>
    <x v="36"/>
    <x v="23"/>
    <n v="7814"/>
    <n v="108770.87999999999"/>
    <x v="1"/>
    <n v="119648"/>
    <m/>
    <m/>
    <m/>
    <n v="0"/>
    <n v="0"/>
    <n v="0"/>
    <n v="1"/>
    <n v="119648"/>
    <n v="108770.87999999999"/>
    <n v="0"/>
    <n v="0"/>
    <n v="0"/>
    <n v="0"/>
    <n v="0"/>
    <m/>
    <m/>
    <x v="1"/>
    <m/>
    <m/>
  </r>
  <r>
    <x v="7"/>
    <x v="37"/>
    <x v="24"/>
    <n v="3675"/>
    <n v="51156"/>
    <x v="1"/>
    <n v="56272"/>
    <m/>
    <m/>
    <m/>
    <n v="0"/>
    <n v="0"/>
    <n v="0"/>
    <n v="1"/>
    <n v="56272"/>
    <n v="51156"/>
    <n v="0"/>
    <n v="0"/>
    <n v="0"/>
    <n v="0"/>
    <n v="0"/>
    <m/>
    <m/>
    <x v="1"/>
    <m/>
    <m/>
  </r>
  <r>
    <x v="7"/>
    <x v="38"/>
    <x v="25"/>
    <n v="14921"/>
    <n v="207700.31999999998"/>
    <x v="1"/>
    <n v="228471"/>
    <m/>
    <m/>
    <m/>
    <n v="0"/>
    <n v="0"/>
    <n v="0"/>
    <n v="1"/>
    <n v="228471"/>
    <n v="207700.31999999998"/>
    <n v="0"/>
    <n v="0"/>
    <n v="0"/>
    <n v="0"/>
    <n v="0"/>
    <m/>
    <m/>
    <x v="1"/>
    <m/>
    <m/>
  </r>
  <r>
    <x v="7"/>
    <x v="39"/>
    <x v="26"/>
    <n v="94500"/>
    <n v="1224720"/>
    <x v="1"/>
    <n v="1347192"/>
    <m/>
    <m/>
    <m/>
    <n v="0"/>
    <n v="0"/>
    <n v="0"/>
    <n v="1"/>
    <n v="1347192"/>
    <n v="1224720"/>
    <n v="0"/>
    <n v="0"/>
    <n v="0"/>
    <n v="0"/>
    <n v="0"/>
    <m/>
    <m/>
    <x v="1"/>
    <m/>
    <m/>
  </r>
  <r>
    <x v="7"/>
    <x v="40"/>
    <x v="6"/>
    <n v="20326"/>
    <n v="282937.92"/>
    <x v="1"/>
    <n v="311232"/>
    <m/>
    <m/>
    <m/>
    <n v="0"/>
    <n v="0"/>
    <n v="0"/>
    <n v="1"/>
    <n v="311232"/>
    <n v="282937.92"/>
    <n v="0"/>
    <n v="0"/>
    <n v="0"/>
    <n v="0"/>
    <n v="0"/>
    <m/>
    <m/>
    <x v="1"/>
    <m/>
    <m/>
  </r>
  <r>
    <x v="7"/>
    <x v="41"/>
    <x v="6"/>
    <n v="33735"/>
    <n v="469591.19999999995"/>
    <x v="1"/>
    <n v="516551"/>
    <m/>
    <m/>
    <m/>
    <n v="0"/>
    <n v="0"/>
    <n v="0"/>
    <n v="1"/>
    <n v="516551"/>
    <n v="469591.19999999995"/>
    <n v="0"/>
    <n v="0"/>
    <n v="0"/>
    <n v="0"/>
    <n v="0"/>
    <m/>
    <m/>
    <x v="1"/>
    <m/>
    <m/>
  </r>
  <r>
    <x v="7"/>
    <x v="42"/>
    <x v="6"/>
    <n v="21849"/>
    <n v="304138.07999999996"/>
    <x v="1"/>
    <n v="334552"/>
    <m/>
    <m/>
    <m/>
    <n v="0"/>
    <n v="0"/>
    <n v="0"/>
    <n v="1"/>
    <n v="334552"/>
    <n v="304138.07999999996"/>
    <n v="0"/>
    <n v="0"/>
    <n v="0"/>
    <n v="0"/>
    <n v="0"/>
    <m/>
    <m/>
    <x v="1"/>
    <m/>
    <m/>
  </r>
  <r>
    <x v="7"/>
    <x v="43"/>
    <x v="27"/>
    <n v="21042.95"/>
    <n v="292917.864"/>
    <x v="1"/>
    <n v="322210"/>
    <m/>
    <m/>
    <m/>
    <n v="0"/>
    <n v="0"/>
    <n v="0"/>
    <n v="1"/>
    <n v="322210"/>
    <n v="292917.864"/>
    <n v="0"/>
    <n v="0"/>
    <n v="0"/>
    <n v="0"/>
    <n v="0"/>
    <m/>
    <m/>
    <x v="1"/>
    <m/>
    <m/>
  </r>
  <r>
    <x v="7"/>
    <x v="44"/>
    <x v="28"/>
    <n v="62534"/>
    <n v="810440.64"/>
    <x v="0"/>
    <n v="932007"/>
    <m/>
    <m/>
    <m/>
    <n v="1"/>
    <n v="932007"/>
    <n v="810440.64"/>
    <n v="0"/>
    <n v="0"/>
    <n v="0"/>
    <n v="0"/>
    <n v="0"/>
    <n v="0"/>
    <n v="0"/>
    <n v="0"/>
    <m/>
    <n v="810440.64"/>
    <x v="1"/>
    <s v="RENOV SIN INCREMENTO"/>
    <m/>
  </r>
  <r>
    <x v="7"/>
    <x v="45"/>
    <x v="29"/>
    <n v="42244"/>
    <n v="588036.48"/>
    <x v="0"/>
    <n v="676242"/>
    <m/>
    <m/>
    <m/>
    <n v="1"/>
    <n v="676242"/>
    <n v="588036.48"/>
    <n v="0"/>
    <n v="0"/>
    <n v="0"/>
    <n v="0"/>
    <n v="0"/>
    <n v="0"/>
    <n v="0"/>
    <n v="0"/>
    <m/>
    <n v="588036.48"/>
    <x v="1"/>
    <s v="RENOV SIN INCREMENTO"/>
    <m/>
  </r>
  <r>
    <x v="7"/>
    <x v="46"/>
    <x v="30"/>
    <n v="89568.75"/>
    <n v="1246797"/>
    <x v="0"/>
    <n v="1433817"/>
    <m/>
    <m/>
    <m/>
    <n v="1"/>
    <n v="1433817"/>
    <n v="1246797"/>
    <n v="0"/>
    <n v="0"/>
    <n v="0"/>
    <n v="0"/>
    <n v="0"/>
    <n v="0"/>
    <n v="0"/>
    <n v="0"/>
    <m/>
    <n v="1246797"/>
    <x v="1"/>
    <s v="RENOV SIN INCREMENTO"/>
    <m/>
  </r>
  <r>
    <x v="7"/>
    <x v="47"/>
    <x v="5"/>
    <n v="24248"/>
    <n v="337532.15999999997"/>
    <x v="1"/>
    <n v="371286"/>
    <m/>
    <m/>
    <m/>
    <n v="0"/>
    <n v="0"/>
    <n v="0"/>
    <n v="1"/>
    <n v="371286"/>
    <n v="337532.15999999997"/>
    <n v="0"/>
    <n v="0"/>
    <n v="0"/>
    <n v="0"/>
    <n v="0"/>
    <m/>
    <n v="337532.15999999997"/>
    <x v="1"/>
    <m/>
    <m/>
  </r>
  <r>
    <x v="7"/>
    <x v="48"/>
    <x v="5"/>
    <n v="26686"/>
    <n v="371469.12"/>
    <x v="0"/>
    <n v="427190"/>
    <m/>
    <m/>
    <m/>
    <n v="1"/>
    <n v="427190"/>
    <n v="371469.12"/>
    <n v="0"/>
    <n v="0"/>
    <n v="0"/>
    <n v="0"/>
    <n v="0"/>
    <n v="0"/>
    <n v="0"/>
    <n v="0"/>
    <m/>
    <n v="371469.12"/>
    <x v="1"/>
    <s v="RENOV SIN INCREMENTO"/>
    <m/>
  </r>
  <r>
    <x v="7"/>
    <x v="49"/>
    <x v="31"/>
    <n v="26525.27"/>
    <n v="369231.75839999999"/>
    <x v="0"/>
    <n v="424617"/>
    <n v="7672123"/>
    <n v="6959999.9999999991"/>
    <n v="14632123"/>
    <n v="1"/>
    <n v="424617"/>
    <n v="369231.75839999999"/>
    <n v="0"/>
    <n v="0"/>
    <n v="0"/>
    <n v="0"/>
    <n v="0"/>
    <n v="0"/>
    <n v="0"/>
    <n v="0"/>
    <m/>
    <n v="369231.75839999999"/>
    <x v="1"/>
    <s v="RENOV SIN INCREMENTO"/>
    <m/>
  </r>
  <r>
    <x v="8"/>
    <x v="50"/>
    <x v="32"/>
    <n v="1876862.76"/>
    <n v="26125930"/>
    <x v="2"/>
    <n v="26125930"/>
    <m/>
    <m/>
    <m/>
    <n v="0"/>
    <n v="0"/>
    <n v="0"/>
    <n v="0"/>
    <n v="0"/>
    <n v="0"/>
    <n v="1"/>
    <n v="26125930"/>
    <n v="0"/>
    <n v="0"/>
    <n v="0"/>
    <m/>
    <n v="26125930"/>
    <x v="1"/>
    <m/>
    <m/>
  </r>
  <r>
    <x v="8"/>
    <x v="51"/>
    <x v="32"/>
    <n v="1102464"/>
    <n v="13229568"/>
    <x v="1"/>
    <n v="14552525"/>
    <m/>
    <m/>
    <m/>
    <n v="0"/>
    <n v="0"/>
    <n v="0"/>
    <n v="1"/>
    <n v="14552525"/>
    <n v="13229568"/>
    <n v="0"/>
    <n v="0"/>
    <n v="0"/>
    <n v="0"/>
    <n v="0"/>
    <m/>
    <n v="13229568"/>
    <x v="1"/>
    <m/>
    <m/>
  </r>
  <r>
    <x v="8"/>
    <x v="52"/>
    <x v="32"/>
    <n v="617287.55000000005"/>
    <n v="8670758"/>
    <x v="1"/>
    <n v="9537834"/>
    <m/>
    <m/>
    <m/>
    <n v="0"/>
    <n v="0"/>
    <n v="0"/>
    <n v="1"/>
    <n v="9537834"/>
    <n v="8670758"/>
    <n v="0"/>
    <n v="0"/>
    <n v="0"/>
    <n v="0"/>
    <n v="0"/>
    <m/>
    <n v="8670758"/>
    <x v="1"/>
    <m/>
    <m/>
  </r>
  <r>
    <x v="8"/>
    <x v="53"/>
    <x v="32"/>
    <n v="1551723.6"/>
    <n v="23759992"/>
    <x v="1"/>
    <n v="26135992"/>
    <m/>
    <m/>
    <m/>
    <n v="0"/>
    <n v="0"/>
    <n v="0"/>
    <n v="1"/>
    <n v="26135992"/>
    <n v="23759992"/>
    <n v="0"/>
    <n v="0"/>
    <n v="0"/>
    <n v="0"/>
    <n v="0"/>
    <m/>
    <n v="23759992"/>
    <x v="1"/>
    <m/>
    <m/>
  </r>
  <r>
    <x v="8"/>
    <x v="54"/>
    <x v="32"/>
    <n v="1424744.4200000002"/>
    <n v="19832443"/>
    <x v="2"/>
    <n v="19832443"/>
    <m/>
    <m/>
    <m/>
    <n v="0"/>
    <n v="0"/>
    <n v="0"/>
    <n v="0"/>
    <n v="0"/>
    <n v="0"/>
    <n v="1"/>
    <n v="19832443"/>
    <n v="0"/>
    <n v="0"/>
    <n v="0"/>
    <m/>
    <n v="19832443"/>
    <x v="1"/>
    <m/>
    <m/>
  </r>
  <r>
    <x v="8"/>
    <x v="55"/>
    <x v="21"/>
    <n v="2839014"/>
    <n v="34068168"/>
    <x v="1"/>
    <n v="37474985"/>
    <m/>
    <m/>
    <m/>
    <n v="0"/>
    <n v="0"/>
    <n v="0"/>
    <n v="1"/>
    <n v="37474985"/>
    <n v="34068168"/>
    <n v="0"/>
    <n v="0"/>
    <n v="0"/>
    <n v="0"/>
    <n v="0"/>
    <m/>
    <n v="34068168"/>
    <x v="1"/>
    <m/>
    <m/>
  </r>
  <r>
    <x v="8"/>
    <x v="56"/>
    <x v="33"/>
    <n v="1075165.828"/>
    <n v="14966309"/>
    <x v="1"/>
    <n v="16462940"/>
    <n v="150122649"/>
    <n v="52251605.337599993"/>
    <n v="202374254.33759999"/>
    <n v="0"/>
    <n v="0"/>
    <n v="0"/>
    <n v="1"/>
    <n v="16462940"/>
    <n v="14966309"/>
    <n v="0"/>
    <n v="0"/>
    <n v="0"/>
    <n v="0"/>
    <n v="0"/>
    <m/>
    <n v="14966309"/>
    <x v="1"/>
    <m/>
    <m/>
  </r>
  <r>
    <x v="9"/>
    <x v="57"/>
    <x v="34"/>
    <n v="7000"/>
    <n v="97440"/>
    <x v="1"/>
    <n v="107184"/>
    <m/>
    <m/>
    <m/>
    <n v="0"/>
    <n v="0"/>
    <n v="0"/>
    <n v="1"/>
    <n v="107184"/>
    <n v="97440"/>
    <n v="0"/>
    <n v="0"/>
    <n v="0"/>
    <n v="0"/>
    <n v="0"/>
    <m/>
    <n v="97440"/>
    <x v="1"/>
    <m/>
    <m/>
  </r>
  <r>
    <x v="9"/>
    <x v="58"/>
    <x v="35"/>
    <n v="6000"/>
    <n v="83520"/>
    <x v="1"/>
    <n v="91872"/>
    <m/>
    <m/>
    <m/>
    <n v="0"/>
    <n v="0"/>
    <n v="0"/>
    <n v="1"/>
    <n v="91872"/>
    <n v="83520"/>
    <n v="0"/>
    <n v="0"/>
    <n v="0"/>
    <n v="0"/>
    <n v="0"/>
    <m/>
    <n v="83520"/>
    <x v="1"/>
    <m/>
    <m/>
  </r>
  <r>
    <x v="9"/>
    <x v="59"/>
    <x v="36"/>
    <n v="7000"/>
    <n v="97440"/>
    <x v="1"/>
    <n v="107184"/>
    <m/>
    <m/>
    <m/>
    <n v="0"/>
    <n v="0"/>
    <n v="0"/>
    <n v="1"/>
    <n v="107184"/>
    <n v="97440"/>
    <n v="0"/>
    <n v="0"/>
    <n v="0"/>
    <n v="0"/>
    <n v="0"/>
    <m/>
    <n v="97440"/>
    <x v="1"/>
    <m/>
    <m/>
  </r>
  <r>
    <x v="9"/>
    <x v="60"/>
    <x v="37"/>
    <n v="179772.42"/>
    <n v="2502432.0863999999"/>
    <x v="1"/>
    <n v="2752676"/>
    <m/>
    <m/>
    <m/>
    <n v="0"/>
    <n v="0"/>
    <n v="0"/>
    <n v="1"/>
    <n v="2752676"/>
    <n v="2502432.0863999999"/>
    <n v="0"/>
    <n v="0"/>
    <n v="0"/>
    <n v="0"/>
    <n v="0"/>
    <m/>
    <n v="2502432.0863999999"/>
    <x v="1"/>
    <m/>
    <m/>
  </r>
  <r>
    <x v="9"/>
    <x v="61"/>
    <x v="38"/>
    <n v="5500"/>
    <n v="76560"/>
    <x v="1"/>
    <n v="84216"/>
    <m/>
    <m/>
    <m/>
    <n v="0"/>
    <n v="0"/>
    <n v="0"/>
    <n v="1"/>
    <n v="84216"/>
    <n v="76560"/>
    <n v="0"/>
    <n v="0"/>
    <n v="0"/>
    <n v="0"/>
    <n v="0"/>
    <m/>
    <n v="76560"/>
    <x v="1"/>
    <m/>
    <m/>
  </r>
  <r>
    <x v="9"/>
    <x v="62"/>
    <x v="39"/>
    <n v="35000"/>
    <n v="487199.99999999994"/>
    <x v="1"/>
    <n v="535920"/>
    <m/>
    <m/>
    <m/>
    <n v="0"/>
    <n v="0"/>
    <n v="0"/>
    <n v="1"/>
    <n v="535920"/>
    <n v="487199.99999999994"/>
    <n v="0"/>
    <n v="0"/>
    <n v="0"/>
    <n v="0"/>
    <n v="0"/>
    <m/>
    <n v="487199.99999999994"/>
    <x v="1"/>
    <m/>
    <m/>
  </r>
  <r>
    <x v="9"/>
    <x v="63"/>
    <x v="40"/>
    <n v="270000"/>
    <n v="3758399.9999999995"/>
    <x v="1"/>
    <n v="4134240"/>
    <m/>
    <m/>
    <m/>
    <n v="0"/>
    <n v="0"/>
    <n v="0"/>
    <n v="1"/>
    <n v="4134240"/>
    <n v="3758399.9999999995"/>
    <n v="0"/>
    <n v="0"/>
    <n v="0"/>
    <n v="0"/>
    <n v="0"/>
    <m/>
    <n v="3758399.9999999995"/>
    <x v="1"/>
    <m/>
    <m/>
  </r>
  <r>
    <x v="9"/>
    <x v="64"/>
    <x v="41"/>
    <n v="15000"/>
    <n v="208800"/>
    <x v="1"/>
    <n v="229680"/>
    <m/>
    <m/>
    <m/>
    <n v="0"/>
    <n v="0"/>
    <n v="0"/>
    <n v="1"/>
    <n v="229680"/>
    <n v="208800"/>
    <n v="0"/>
    <n v="0"/>
    <n v="0"/>
    <n v="0"/>
    <n v="0"/>
    <m/>
    <n v="208800"/>
    <x v="1"/>
    <m/>
    <m/>
  </r>
  <r>
    <x v="9"/>
    <x v="65"/>
    <x v="42"/>
    <n v="250610"/>
    <n v="3488491.1999999997"/>
    <x v="1"/>
    <n v="3837341"/>
    <m/>
    <m/>
    <m/>
    <n v="0"/>
    <n v="0"/>
    <n v="0"/>
    <n v="1"/>
    <n v="3837341"/>
    <n v="3488491.1999999997"/>
    <n v="0"/>
    <n v="0"/>
    <n v="0"/>
    <n v="0"/>
    <n v="0"/>
    <m/>
    <n v="3488491.1999999997"/>
    <x v="1"/>
    <m/>
    <m/>
  </r>
  <r>
    <x v="9"/>
    <x v="66"/>
    <x v="43"/>
    <n v="398987"/>
    <n v="5553899.04"/>
    <x v="2"/>
    <n v="6109289"/>
    <m/>
    <m/>
    <m/>
    <n v="0"/>
    <n v="0"/>
    <n v="0"/>
    <n v="0"/>
    <n v="0"/>
    <n v="0"/>
    <n v="1"/>
    <n v="6109289"/>
    <n v="0"/>
    <n v="0"/>
    <n v="0"/>
    <m/>
    <n v="5553899.04"/>
    <x v="1"/>
    <m/>
    <m/>
  </r>
  <r>
    <x v="9"/>
    <x v="67"/>
    <x v="44"/>
    <n v="105007.54"/>
    <n v="1461704.9567999998"/>
    <x v="1"/>
    <n v="1607876"/>
    <m/>
    <m/>
    <m/>
    <n v="0"/>
    <n v="0"/>
    <n v="0"/>
    <n v="1"/>
    <n v="1607876"/>
    <n v="1461704.9567999998"/>
    <n v="0"/>
    <n v="0"/>
    <n v="0"/>
    <n v="0"/>
    <n v="0"/>
    <m/>
    <n v="1461704.9567999998"/>
    <x v="1"/>
    <m/>
    <m/>
  </r>
  <r>
    <x v="9"/>
    <x v="68"/>
    <x v="45"/>
    <n v="97000"/>
    <n v="1350240"/>
    <x v="1"/>
    <n v="1485264"/>
    <n v="21082742"/>
    <n v="1809599.9999999998"/>
    <n v="22892342"/>
    <n v="0"/>
    <n v="0"/>
    <n v="0"/>
    <n v="1"/>
    <n v="1485264"/>
    <n v="1350240"/>
    <n v="0"/>
    <n v="0"/>
    <n v="0"/>
    <n v="0"/>
    <n v="0"/>
    <m/>
    <n v="1350240"/>
    <x v="1"/>
    <m/>
    <m/>
  </r>
  <r>
    <x v="10"/>
    <x v="69"/>
    <x v="46"/>
    <n v="46171.839999999997"/>
    <n v="642712.01279999991"/>
    <x v="1"/>
    <n v="706984"/>
    <m/>
    <m/>
    <m/>
    <n v="0"/>
    <n v="0"/>
    <n v="0"/>
    <n v="1"/>
    <n v="706984"/>
    <n v="642712.01279999991"/>
    <n v="0"/>
    <n v="0"/>
    <n v="0"/>
    <n v="0"/>
    <n v="0"/>
    <m/>
    <n v="642712.01279999991"/>
    <x v="1"/>
    <m/>
    <m/>
  </r>
  <r>
    <x v="10"/>
    <x v="70"/>
    <x v="5"/>
    <n v="42000"/>
    <n v="584640"/>
    <x v="1"/>
    <n v="643104"/>
    <m/>
    <m/>
    <m/>
    <n v="0"/>
    <n v="0"/>
    <n v="0"/>
    <n v="1"/>
    <n v="643104"/>
    <n v="584640"/>
    <n v="0"/>
    <n v="0"/>
    <n v="0"/>
    <n v="0"/>
    <n v="0"/>
    <m/>
    <n v="584640"/>
    <x v="1"/>
    <m/>
    <m/>
  </r>
  <r>
    <x v="10"/>
    <x v="71"/>
    <x v="5"/>
    <n v="55000"/>
    <n v="765600"/>
    <x v="1"/>
    <n v="842160"/>
    <m/>
    <m/>
    <m/>
    <n v="0"/>
    <n v="0"/>
    <n v="0"/>
    <n v="1"/>
    <n v="842160"/>
    <n v="765600"/>
    <n v="0"/>
    <n v="0"/>
    <n v="0"/>
    <n v="0"/>
    <n v="0"/>
    <m/>
    <n v="765600"/>
    <x v="1"/>
    <m/>
    <m/>
  </r>
  <r>
    <x v="10"/>
    <x v="72"/>
    <x v="47"/>
    <n v="78500"/>
    <n v="1092720"/>
    <x v="1"/>
    <n v="1201992"/>
    <m/>
    <m/>
    <m/>
    <n v="0"/>
    <n v="0"/>
    <n v="0"/>
    <n v="1"/>
    <n v="1201992"/>
    <n v="1092720"/>
    <n v="0"/>
    <n v="0"/>
    <n v="0"/>
    <n v="0"/>
    <n v="0"/>
    <m/>
    <n v="1092720"/>
    <x v="1"/>
    <m/>
    <m/>
  </r>
  <r>
    <x v="10"/>
    <x v="73"/>
    <x v="6"/>
    <n v="43760.75"/>
    <n v="609149.64"/>
    <x v="1"/>
    <n v="670065"/>
    <m/>
    <m/>
    <m/>
    <n v="0"/>
    <n v="0"/>
    <n v="0"/>
    <n v="1"/>
    <n v="670065"/>
    <n v="609149.64"/>
    <n v="0"/>
    <n v="0"/>
    <n v="0"/>
    <n v="0"/>
    <n v="0"/>
    <m/>
    <n v="609149.64"/>
    <x v="1"/>
    <m/>
    <m/>
  </r>
  <r>
    <x v="10"/>
    <x v="74"/>
    <x v="6"/>
    <n v="60800"/>
    <n v="846335.99999999988"/>
    <x v="1"/>
    <n v="930970"/>
    <m/>
    <m/>
    <m/>
    <n v="0"/>
    <n v="0"/>
    <n v="0"/>
    <n v="1"/>
    <n v="930970"/>
    <n v="846335.99999999988"/>
    <n v="0"/>
    <n v="0"/>
    <n v="0"/>
    <n v="0"/>
    <n v="0"/>
    <m/>
    <n v="846335.99999999988"/>
    <x v="1"/>
    <m/>
    <m/>
  </r>
  <r>
    <x v="10"/>
    <x v="75"/>
    <x v="48"/>
    <n v="58577.88"/>
    <n v="815404.08959999983"/>
    <x v="1"/>
    <n v="896945"/>
    <m/>
    <m/>
    <m/>
    <n v="0"/>
    <n v="0"/>
    <n v="0"/>
    <n v="1"/>
    <n v="896945"/>
    <n v="815404.08959999983"/>
    <n v="0"/>
    <n v="0"/>
    <n v="0"/>
    <n v="0"/>
    <n v="0"/>
    <m/>
    <n v="815404.08959999983"/>
    <x v="1"/>
    <m/>
    <m/>
  </r>
  <r>
    <x v="10"/>
    <x v="76"/>
    <x v="49"/>
    <n v="51394.79"/>
    <n v="715415.47679999995"/>
    <x v="1"/>
    <n v="786958"/>
    <m/>
    <m/>
    <m/>
    <n v="0"/>
    <n v="0"/>
    <n v="0"/>
    <n v="1"/>
    <n v="786958"/>
    <n v="715415.47679999995"/>
    <n v="0"/>
    <n v="0"/>
    <n v="0"/>
    <n v="0"/>
    <n v="0"/>
    <m/>
    <n v="715415.47679999995"/>
    <x v="1"/>
    <m/>
    <m/>
  </r>
  <r>
    <x v="10"/>
    <x v="77"/>
    <x v="50"/>
    <n v="90000"/>
    <n v="1252800"/>
    <x v="1"/>
    <n v="1378080"/>
    <m/>
    <m/>
    <m/>
    <n v="0"/>
    <n v="0"/>
    <n v="0"/>
    <n v="1"/>
    <n v="1378080"/>
    <n v="1252800"/>
    <n v="0"/>
    <n v="0"/>
    <n v="0"/>
    <n v="0"/>
    <n v="0"/>
    <m/>
    <n v="1252800"/>
    <x v="1"/>
    <m/>
    <m/>
  </r>
  <r>
    <x v="10"/>
    <x v="78"/>
    <x v="5"/>
    <n v="60000"/>
    <n v="835200"/>
    <x v="1"/>
    <n v="918720"/>
    <n v="8975978"/>
    <n v="974400"/>
    <n v="9950378"/>
    <n v="0"/>
    <n v="0"/>
    <n v="0"/>
    <n v="1"/>
    <n v="918720"/>
    <n v="835200"/>
    <n v="0"/>
    <n v="0"/>
    <n v="0"/>
    <n v="0"/>
    <n v="0"/>
    <m/>
    <n v="835200"/>
    <x v="1"/>
    <m/>
    <m/>
  </r>
  <r>
    <x v="11"/>
    <x v="79"/>
    <x v="51"/>
    <n v="4241"/>
    <n v="59034.719999999994"/>
    <x v="1"/>
    <n v="64939"/>
    <m/>
    <m/>
    <m/>
    <n v="0"/>
    <n v="0"/>
    <n v="0"/>
    <n v="1"/>
    <n v="64939"/>
    <n v="59034.719999999994"/>
    <n v="0"/>
    <n v="0"/>
    <n v="0"/>
    <n v="0"/>
    <n v="0"/>
    <m/>
    <n v="59034.719999999994"/>
    <x v="1"/>
    <m/>
    <m/>
  </r>
  <r>
    <x v="11"/>
    <x v="80"/>
    <x v="52"/>
    <n v="6061"/>
    <n v="84369.12"/>
    <x v="1"/>
    <n v="92807"/>
    <m/>
    <m/>
    <m/>
    <n v="0"/>
    <n v="0"/>
    <n v="0"/>
    <n v="1"/>
    <n v="92807"/>
    <n v="84369.12"/>
    <n v="0"/>
    <n v="0"/>
    <n v="0"/>
    <n v="0"/>
    <n v="0"/>
    <m/>
    <n v="84369.12"/>
    <x v="1"/>
    <m/>
    <m/>
  </r>
  <r>
    <x v="11"/>
    <x v="81"/>
    <x v="53"/>
    <n v="5000"/>
    <n v="69600"/>
    <x v="0"/>
    <n v="80040"/>
    <m/>
    <m/>
    <m/>
    <n v="1"/>
    <n v="80040"/>
    <n v="69600"/>
    <n v="0"/>
    <n v="0"/>
    <n v="0"/>
    <n v="0"/>
    <n v="0"/>
    <n v="0"/>
    <n v="0"/>
    <n v="0"/>
    <m/>
    <n v="69600"/>
    <x v="1"/>
    <s v="RENOV SIN INCREMENTO"/>
    <m/>
  </r>
  <r>
    <x v="11"/>
    <x v="82"/>
    <x v="54"/>
    <n v="5500"/>
    <n v="76560"/>
    <x v="1"/>
    <n v="84216"/>
    <m/>
    <m/>
    <m/>
    <n v="0"/>
    <n v="0"/>
    <n v="0"/>
    <n v="1"/>
    <n v="84216"/>
    <n v="76560"/>
    <n v="0"/>
    <n v="0"/>
    <n v="0"/>
    <n v="0"/>
    <n v="0"/>
    <m/>
    <n v="76560"/>
    <x v="1"/>
    <m/>
    <m/>
  </r>
  <r>
    <x v="11"/>
    <x v="83"/>
    <x v="55"/>
    <n v="23100"/>
    <n v="321552"/>
    <x v="1"/>
    <n v="353708"/>
    <n v="675710"/>
    <m/>
    <n v="675710"/>
    <n v="0"/>
    <n v="0"/>
    <n v="0"/>
    <n v="1"/>
    <n v="353708"/>
    <n v="321552"/>
    <n v="0"/>
    <n v="0"/>
    <n v="0"/>
    <n v="0"/>
    <n v="0"/>
    <m/>
    <n v="321552"/>
    <x v="1"/>
    <m/>
    <m/>
  </r>
  <r>
    <x v="12"/>
    <x v="84"/>
    <x v="40"/>
    <n v="746015.16"/>
    <n v="10384531.027199998"/>
    <x v="2"/>
    <n v="10384532"/>
    <m/>
    <m/>
    <m/>
    <n v="0"/>
    <n v="0"/>
    <n v="0"/>
    <n v="0"/>
    <n v="0"/>
    <n v="0"/>
    <n v="1"/>
    <n v="10384532"/>
    <n v="0"/>
    <n v="0"/>
    <n v="0"/>
    <m/>
    <n v="10384531.027199998"/>
    <x v="1"/>
    <m/>
    <m/>
  </r>
  <r>
    <x v="12"/>
    <x v="85"/>
    <x v="56"/>
    <n v="16060"/>
    <n v="223555.19999999998"/>
    <x v="0"/>
    <n v="257089"/>
    <m/>
    <m/>
    <m/>
    <n v="1"/>
    <n v="257089"/>
    <n v="223555.19999999998"/>
    <n v="0"/>
    <n v="0"/>
    <n v="0"/>
    <n v="0"/>
    <n v="0"/>
    <n v="0"/>
    <n v="0"/>
    <n v="0"/>
    <m/>
    <n v="223555.19999999998"/>
    <x v="1"/>
    <s v="RENOV SIN INCREMENTO"/>
    <m/>
  </r>
  <r>
    <x v="12"/>
    <x v="86"/>
    <x v="43"/>
    <n v="578800"/>
    <n v="8056895.9999999991"/>
    <x v="2"/>
    <n v="8056896"/>
    <n v="18698517"/>
    <n v="10081421"/>
    <n v="28779938"/>
    <n v="0"/>
    <n v="0"/>
    <n v="0"/>
    <n v="0"/>
    <n v="0"/>
    <n v="0"/>
    <n v="1"/>
    <n v="8056896"/>
    <n v="0"/>
    <n v="0"/>
    <n v="0"/>
    <m/>
    <n v="8056895.9999999991"/>
    <x v="1"/>
    <m/>
    <m/>
  </r>
  <r>
    <x v="13"/>
    <x v="87"/>
    <x v="57"/>
    <n v="7114.5"/>
    <n v="99033.84"/>
    <x v="1"/>
    <n v="108938"/>
    <m/>
    <m/>
    <m/>
    <n v="0"/>
    <n v="0"/>
    <n v="0"/>
    <n v="1"/>
    <n v="108938"/>
    <n v="99033.84"/>
    <n v="0"/>
    <n v="0"/>
    <n v="0"/>
    <n v="0"/>
    <n v="0"/>
    <m/>
    <n v="99033.84"/>
    <x v="1"/>
    <m/>
    <m/>
  </r>
  <r>
    <x v="13"/>
    <x v="88"/>
    <x v="58"/>
    <n v="2500"/>
    <n v="34800"/>
    <x v="0"/>
    <n v="40020"/>
    <m/>
    <m/>
    <m/>
    <n v="1"/>
    <n v="40020"/>
    <n v="34800"/>
    <n v="0"/>
    <n v="0"/>
    <n v="0"/>
    <n v="0"/>
    <n v="0"/>
    <n v="0"/>
    <n v="0"/>
    <n v="0"/>
    <m/>
    <n v="34800"/>
    <x v="1"/>
    <s v="RENOV SIN INCREMENTO"/>
    <m/>
  </r>
  <r>
    <x v="13"/>
    <x v="89"/>
    <x v="59"/>
    <n v="5528"/>
    <n v="76949.759999999995"/>
    <x v="1"/>
    <n v="84645"/>
    <m/>
    <m/>
    <m/>
    <n v="0"/>
    <n v="0"/>
    <n v="0"/>
    <n v="1"/>
    <n v="84645"/>
    <n v="76949.759999999995"/>
    <n v="0"/>
    <n v="0"/>
    <n v="0"/>
    <n v="0"/>
    <n v="0"/>
    <m/>
    <n v="76949.759999999995"/>
    <x v="1"/>
    <m/>
    <m/>
  </r>
  <r>
    <x v="13"/>
    <x v="90"/>
    <x v="60"/>
    <n v="13000"/>
    <n v="180960"/>
    <x v="1"/>
    <n v="199056"/>
    <m/>
    <m/>
    <m/>
    <n v="0"/>
    <n v="0"/>
    <n v="0"/>
    <n v="1"/>
    <n v="199056"/>
    <n v="180960"/>
    <n v="0"/>
    <n v="0"/>
    <n v="0"/>
    <n v="0"/>
    <n v="0"/>
    <m/>
    <n v="180960"/>
    <x v="1"/>
    <m/>
    <m/>
  </r>
  <r>
    <x v="13"/>
    <x v="91"/>
    <x v="61"/>
    <n v="63658"/>
    <n v="886119.36"/>
    <x v="2"/>
    <n v="886120"/>
    <m/>
    <m/>
    <m/>
    <n v="0"/>
    <n v="0"/>
    <n v="0"/>
    <n v="0"/>
    <n v="0"/>
    <n v="0"/>
    <n v="1"/>
    <n v="886120"/>
    <n v="0"/>
    <n v="0"/>
    <n v="0"/>
    <m/>
    <n v="886119.36"/>
    <x v="1"/>
    <m/>
    <m/>
  </r>
  <r>
    <x v="13"/>
    <x v="92"/>
    <x v="62"/>
    <n v="5315.1"/>
    <n v="73986.191999999995"/>
    <x v="1"/>
    <n v="81385"/>
    <m/>
    <m/>
    <m/>
    <n v="0"/>
    <n v="0"/>
    <n v="0"/>
    <n v="1"/>
    <n v="81385"/>
    <n v="73986.191999999995"/>
    <n v="0"/>
    <n v="0"/>
    <n v="0"/>
    <n v="0"/>
    <n v="0"/>
    <m/>
    <n v="73986.191999999995"/>
    <x v="1"/>
    <m/>
    <m/>
  </r>
  <r>
    <x v="13"/>
    <x v="93"/>
    <x v="63"/>
    <n v="19500"/>
    <n v="271440"/>
    <x v="1"/>
    <n v="298584"/>
    <m/>
    <m/>
    <m/>
    <n v="0"/>
    <n v="0"/>
    <n v="0"/>
    <n v="1"/>
    <n v="298584"/>
    <n v="271440"/>
    <n v="0"/>
    <n v="0"/>
    <n v="0"/>
    <n v="0"/>
    <n v="0"/>
    <m/>
    <n v="271440"/>
    <x v="1"/>
    <m/>
    <m/>
  </r>
  <r>
    <x v="13"/>
    <x v="94"/>
    <x v="64"/>
    <n v="5000"/>
    <n v="69600"/>
    <x v="1"/>
    <n v="76560"/>
    <m/>
    <m/>
    <m/>
    <n v="0"/>
    <n v="0"/>
    <n v="0"/>
    <n v="1"/>
    <n v="76560"/>
    <n v="69600"/>
    <n v="0"/>
    <n v="0"/>
    <n v="0"/>
    <n v="0"/>
    <n v="0"/>
    <m/>
    <n v="69600"/>
    <x v="1"/>
    <m/>
    <m/>
  </r>
  <r>
    <x v="13"/>
    <x v="95"/>
    <x v="65"/>
    <n v="5999.65"/>
    <n v="83515.127999999982"/>
    <x v="1"/>
    <n v="91867"/>
    <m/>
    <m/>
    <m/>
    <n v="0"/>
    <n v="0"/>
    <n v="0"/>
    <n v="1"/>
    <n v="91867"/>
    <n v="83515.127999999982"/>
    <n v="0"/>
    <n v="0"/>
    <n v="0"/>
    <n v="0"/>
    <n v="0"/>
    <m/>
    <n v="83515.127999999982"/>
    <x v="1"/>
    <m/>
    <m/>
  </r>
  <r>
    <x v="13"/>
    <x v="96"/>
    <x v="66"/>
    <n v="7500"/>
    <n v="104400"/>
    <x v="1"/>
    <n v="114840"/>
    <m/>
    <m/>
    <m/>
    <n v="0"/>
    <n v="0"/>
    <n v="0"/>
    <n v="1"/>
    <n v="114840"/>
    <n v="104400"/>
    <n v="0"/>
    <n v="0"/>
    <n v="0"/>
    <n v="0"/>
    <n v="0"/>
    <m/>
    <n v="104400"/>
    <x v="1"/>
    <m/>
    <m/>
  </r>
  <r>
    <x v="13"/>
    <x v="97"/>
    <x v="67"/>
    <n v="15000"/>
    <n v="208800"/>
    <x v="1"/>
    <n v="229680"/>
    <m/>
    <m/>
    <m/>
    <n v="0"/>
    <n v="0"/>
    <n v="0"/>
    <n v="1"/>
    <n v="229680"/>
    <n v="208800"/>
    <n v="0"/>
    <n v="0"/>
    <n v="0"/>
    <n v="0"/>
    <n v="0"/>
    <m/>
    <n v="208800"/>
    <x v="1"/>
    <m/>
    <m/>
  </r>
  <r>
    <x v="13"/>
    <x v="98"/>
    <x v="68"/>
    <n v="65000"/>
    <n v="904799.99999999988"/>
    <x v="2"/>
    <n v="904800"/>
    <m/>
    <m/>
    <m/>
    <n v="0"/>
    <n v="0"/>
    <n v="0"/>
    <n v="0"/>
    <n v="0"/>
    <n v="0"/>
    <n v="1"/>
    <n v="904800"/>
    <n v="0"/>
    <n v="0"/>
    <n v="0"/>
    <m/>
    <n v="904799.99999999988"/>
    <x v="1"/>
    <m/>
    <m/>
  </r>
  <r>
    <x v="13"/>
    <x v="99"/>
    <x v="69"/>
    <n v="4200"/>
    <n v="58463.999999999993"/>
    <x v="1"/>
    <n v="64311"/>
    <m/>
    <m/>
    <m/>
    <n v="0"/>
    <n v="0"/>
    <n v="0"/>
    <n v="1"/>
    <n v="64311"/>
    <n v="58463.999999999993"/>
    <n v="0"/>
    <n v="0"/>
    <n v="0"/>
    <n v="0"/>
    <n v="0"/>
    <m/>
    <n v="58463.999999999993"/>
    <x v="1"/>
    <m/>
    <m/>
  </r>
  <r>
    <x v="13"/>
    <x v="100"/>
    <x v="70"/>
    <n v="2800"/>
    <n v="38976"/>
    <x v="3"/>
    <n v="38976"/>
    <m/>
    <m/>
    <m/>
    <n v="0"/>
    <n v="0"/>
    <n v="0"/>
    <n v="0"/>
    <n v="0"/>
    <n v="0"/>
    <n v="0"/>
    <n v="0"/>
    <n v="1"/>
    <n v="38976"/>
    <n v="38976"/>
    <m/>
    <n v="38976"/>
    <x v="1"/>
    <m/>
    <m/>
  </r>
  <r>
    <x v="13"/>
    <x v="101"/>
    <x v="71"/>
    <n v="1212.3499999999999"/>
    <n v="16875.911999999997"/>
    <x v="1"/>
    <n v="18564"/>
    <m/>
    <m/>
    <m/>
    <n v="0"/>
    <n v="0"/>
    <n v="0"/>
    <n v="1"/>
    <n v="18564"/>
    <n v="16875.911999999997"/>
    <n v="0"/>
    <n v="0"/>
    <n v="0"/>
    <n v="0"/>
    <n v="0"/>
    <m/>
    <n v="16875.911999999997"/>
    <x v="1"/>
    <m/>
    <m/>
  </r>
  <r>
    <x v="13"/>
    <x v="102"/>
    <x v="72"/>
    <n v="787.4"/>
    <n v="10960.607999999998"/>
    <x v="3"/>
    <n v="10961"/>
    <m/>
    <m/>
    <m/>
    <n v="0"/>
    <n v="0"/>
    <n v="0"/>
    <n v="0"/>
    <n v="0"/>
    <n v="0"/>
    <n v="0"/>
    <n v="0"/>
    <n v="1"/>
    <n v="10961"/>
    <n v="10960.607999999998"/>
    <m/>
    <n v="10960.607999999998"/>
    <x v="1"/>
    <m/>
    <m/>
  </r>
  <r>
    <x v="13"/>
    <x v="103"/>
    <x v="73"/>
    <n v="5100"/>
    <n v="70992"/>
    <x v="1"/>
    <n v="78092"/>
    <m/>
    <m/>
    <m/>
    <n v="0"/>
    <n v="0"/>
    <n v="0"/>
    <n v="1"/>
    <n v="78092"/>
    <n v="70992"/>
    <n v="0"/>
    <n v="0"/>
    <n v="0"/>
    <n v="0"/>
    <n v="0"/>
    <m/>
    <n v="70992"/>
    <x v="1"/>
    <m/>
    <m/>
  </r>
  <r>
    <x v="13"/>
    <x v="104"/>
    <x v="74"/>
    <n v="4427.5"/>
    <n v="61630.799999999996"/>
    <x v="2"/>
    <n v="61631"/>
    <m/>
    <m/>
    <m/>
    <n v="0"/>
    <n v="0"/>
    <n v="0"/>
    <n v="0"/>
    <n v="0"/>
    <n v="0"/>
    <n v="1"/>
    <n v="61631"/>
    <n v="0"/>
    <n v="0"/>
    <n v="0"/>
    <m/>
    <n v="61630.799999999996"/>
    <x v="1"/>
    <m/>
    <m/>
  </r>
  <r>
    <x v="13"/>
    <x v="105"/>
    <x v="75"/>
    <n v="2247"/>
    <n v="31278.239999999998"/>
    <x v="3"/>
    <n v="31279"/>
    <m/>
    <m/>
    <m/>
    <n v="0"/>
    <n v="0"/>
    <n v="0"/>
    <n v="0"/>
    <n v="0"/>
    <n v="0"/>
    <n v="0"/>
    <n v="0"/>
    <n v="1"/>
    <n v="31279"/>
    <n v="31278.239999999998"/>
    <m/>
    <n v="31278.239999999998"/>
    <x v="1"/>
    <m/>
    <m/>
  </r>
  <r>
    <x v="13"/>
    <x v="106"/>
    <x v="76"/>
    <n v="960.3"/>
    <n v="13367.375999999997"/>
    <x v="0"/>
    <n v="15373"/>
    <m/>
    <m/>
    <m/>
    <n v="1"/>
    <n v="15373"/>
    <n v="13367.375999999997"/>
    <n v="0"/>
    <n v="0"/>
    <n v="0"/>
    <n v="0"/>
    <n v="0"/>
    <n v="0"/>
    <n v="0"/>
    <n v="0"/>
    <m/>
    <n v="13367.375999999997"/>
    <x v="1"/>
    <s v="RENOV SIN INCREMENTO"/>
    <m/>
  </r>
  <r>
    <x v="13"/>
    <x v="107"/>
    <x v="77"/>
    <n v="4256"/>
    <n v="59243.519999999997"/>
    <x v="0"/>
    <n v="68131"/>
    <m/>
    <m/>
    <m/>
    <n v="1"/>
    <n v="68131"/>
    <n v="59243.519999999997"/>
    <n v="0"/>
    <n v="0"/>
    <n v="0"/>
    <n v="0"/>
    <n v="0"/>
    <n v="0"/>
    <n v="0"/>
    <n v="0"/>
    <m/>
    <n v="59243.519999999997"/>
    <x v="1"/>
    <s v="RENOV SIN INCREMENTO"/>
    <m/>
  </r>
  <r>
    <x v="13"/>
    <x v="108"/>
    <x v="78"/>
    <n v="8400"/>
    <n v="116927.99999999999"/>
    <x v="1"/>
    <n v="128621"/>
    <m/>
    <m/>
    <m/>
    <n v="0"/>
    <n v="0"/>
    <n v="0"/>
    <n v="1"/>
    <n v="128621"/>
    <n v="116927.99999999999"/>
    <n v="0"/>
    <n v="0"/>
    <n v="0"/>
    <n v="0"/>
    <n v="0"/>
    <m/>
    <n v="116927.99999999999"/>
    <x v="1"/>
    <m/>
    <m/>
  </r>
  <r>
    <x v="13"/>
    <x v="109"/>
    <x v="79"/>
    <n v="9061.5"/>
    <n v="126136.07999999999"/>
    <x v="1"/>
    <n v="138750"/>
    <m/>
    <m/>
    <m/>
    <n v="0"/>
    <n v="0"/>
    <n v="0"/>
    <n v="1"/>
    <n v="138750"/>
    <n v="126136.07999999999"/>
    <n v="0"/>
    <n v="0"/>
    <n v="0"/>
    <n v="0"/>
    <n v="0"/>
    <m/>
    <n v="126136.07999999999"/>
    <x v="1"/>
    <m/>
    <m/>
  </r>
  <r>
    <x v="13"/>
    <x v="110"/>
    <x v="80"/>
    <n v="20000"/>
    <n v="278400"/>
    <x v="1"/>
    <n v="306240"/>
    <m/>
    <m/>
    <m/>
    <n v="0"/>
    <n v="0"/>
    <n v="0"/>
    <n v="1"/>
    <n v="306240"/>
    <n v="278400"/>
    <n v="0"/>
    <n v="0"/>
    <n v="0"/>
    <n v="0"/>
    <n v="0"/>
    <m/>
    <n v="278400"/>
    <x v="1"/>
    <m/>
    <m/>
  </r>
  <r>
    <x v="13"/>
    <x v="111"/>
    <x v="6"/>
    <n v="8730.2999999999993"/>
    <n v="121525.77599999998"/>
    <x v="0"/>
    <n v="139755"/>
    <m/>
    <m/>
    <m/>
    <n v="1"/>
    <n v="139755"/>
    <n v="121525.77599999998"/>
    <n v="0"/>
    <n v="0"/>
    <n v="0"/>
    <n v="0"/>
    <n v="0"/>
    <n v="0"/>
    <n v="0"/>
    <n v="0"/>
    <m/>
    <n v="121525.77599999998"/>
    <x v="1"/>
    <s v="RENOV SIN INCREMENTO"/>
    <m/>
  </r>
  <r>
    <x v="13"/>
    <x v="112"/>
    <x v="6"/>
    <n v="190350"/>
    <n v="2649672"/>
    <x v="1"/>
    <n v="2914640"/>
    <m/>
    <m/>
    <m/>
    <n v="0"/>
    <n v="0"/>
    <n v="0"/>
    <n v="1"/>
    <n v="2914640"/>
    <n v="2649672"/>
    <n v="0"/>
    <n v="0"/>
    <n v="0"/>
    <n v="0"/>
    <n v="0"/>
    <m/>
    <m/>
    <x v="1"/>
    <m/>
    <m/>
  </r>
  <r>
    <x v="13"/>
    <x v="113"/>
    <x v="81"/>
    <n v="25000"/>
    <n v="348000"/>
    <x v="2"/>
    <n v="348000"/>
    <m/>
    <m/>
    <m/>
    <n v="0"/>
    <n v="0"/>
    <n v="0"/>
    <n v="0"/>
    <n v="0"/>
    <n v="0"/>
    <n v="1"/>
    <n v="348000"/>
    <n v="0"/>
    <n v="0"/>
    <n v="0"/>
    <m/>
    <m/>
    <x v="1"/>
    <m/>
    <m/>
  </r>
  <r>
    <x v="13"/>
    <x v="114"/>
    <x v="82"/>
    <n v="110000"/>
    <n v="1531200"/>
    <x v="1"/>
    <n v="1684320"/>
    <m/>
    <m/>
    <m/>
    <n v="0"/>
    <n v="0"/>
    <n v="0"/>
    <n v="1"/>
    <n v="1684320"/>
    <n v="1531200"/>
    <n v="0"/>
    <n v="0"/>
    <n v="0"/>
    <n v="0"/>
    <n v="0"/>
    <m/>
    <m/>
    <x v="1"/>
    <m/>
    <m/>
  </r>
  <r>
    <x v="13"/>
    <x v="115"/>
    <x v="5"/>
    <n v="20000"/>
    <n v="278400"/>
    <x v="1"/>
    <n v="306240"/>
    <m/>
    <m/>
    <m/>
    <n v="0"/>
    <n v="0"/>
    <n v="0"/>
    <n v="1"/>
    <n v="306240"/>
    <n v="278400"/>
    <n v="0"/>
    <n v="0"/>
    <n v="0"/>
    <n v="0"/>
    <n v="0"/>
    <m/>
    <m/>
    <x v="1"/>
    <m/>
    <m/>
  </r>
  <r>
    <x v="13"/>
    <x v="116"/>
    <x v="43"/>
    <n v="1817000"/>
    <n v="25292640"/>
    <x v="1"/>
    <n v="27821904"/>
    <m/>
    <m/>
    <m/>
    <n v="0"/>
    <n v="0"/>
    <n v="0"/>
    <n v="1"/>
    <n v="27821904"/>
    <n v="25292640"/>
    <n v="0"/>
    <n v="0"/>
    <n v="0"/>
    <n v="0"/>
    <n v="0"/>
    <m/>
    <m/>
    <x v="1"/>
    <m/>
    <m/>
  </r>
  <r>
    <x v="13"/>
    <x v="117"/>
    <x v="83"/>
    <n v="4345"/>
    <n v="60482.399999999994"/>
    <x v="3"/>
    <n v="60483"/>
    <n v="37352766"/>
    <n v="13224000"/>
    <n v="50576766"/>
    <n v="0"/>
    <n v="0"/>
    <n v="0"/>
    <n v="0"/>
    <n v="0"/>
    <n v="0"/>
    <n v="0"/>
    <n v="0"/>
    <n v="1"/>
    <n v="60483"/>
    <n v="60482.399999999994"/>
    <m/>
    <m/>
    <x v="1"/>
    <m/>
    <m/>
  </r>
  <r>
    <x v="14"/>
    <x v="118"/>
    <x v="40"/>
    <n v="1656360.75"/>
    <n v="23056541.639999997"/>
    <x v="1"/>
    <n v="25362196"/>
    <n v="25362196"/>
    <m/>
    <n v="25362196"/>
    <n v="0"/>
    <n v="0"/>
    <n v="0"/>
    <n v="1"/>
    <n v="25362196"/>
    <n v="23056541.639999997"/>
    <n v="0"/>
    <n v="0"/>
    <n v="0"/>
    <n v="0"/>
    <n v="0"/>
    <m/>
    <m/>
    <x v="1"/>
    <m/>
    <m/>
  </r>
  <r>
    <x v="15"/>
    <x v="119"/>
    <x v="84"/>
    <n v="13330.2"/>
    <n v="185556.38400000002"/>
    <x v="1"/>
    <n v="204113"/>
    <m/>
    <m/>
    <m/>
    <n v="0"/>
    <n v="0"/>
    <n v="0"/>
    <n v="1"/>
    <n v="204113"/>
    <n v="185556.38400000002"/>
    <n v="0"/>
    <n v="0"/>
    <n v="0"/>
    <n v="0"/>
    <n v="0"/>
    <m/>
    <m/>
    <x v="1"/>
    <m/>
    <m/>
  </r>
  <r>
    <x v="15"/>
    <x v="120"/>
    <x v="85"/>
    <n v="57000"/>
    <n v="793440"/>
    <x v="1"/>
    <n v="872784"/>
    <m/>
    <m/>
    <m/>
    <n v="0"/>
    <n v="0"/>
    <n v="0"/>
    <n v="1"/>
    <n v="872784"/>
    <n v="793440"/>
    <n v="0"/>
    <n v="0"/>
    <n v="0"/>
    <n v="0"/>
    <n v="0"/>
    <m/>
    <m/>
    <x v="1"/>
    <m/>
    <m/>
  </r>
  <r>
    <x v="15"/>
    <x v="121"/>
    <x v="86"/>
    <n v="125000"/>
    <n v="1739999.9999999998"/>
    <x v="1"/>
    <n v="1914000"/>
    <m/>
    <m/>
    <m/>
    <n v="0"/>
    <n v="0"/>
    <n v="0"/>
    <n v="1"/>
    <n v="1914000"/>
    <n v="1739999.9999999998"/>
    <n v="0"/>
    <n v="0"/>
    <n v="0"/>
    <n v="0"/>
    <n v="0"/>
    <m/>
    <m/>
    <x v="1"/>
    <m/>
    <m/>
  </r>
  <r>
    <x v="15"/>
    <x v="122"/>
    <x v="87"/>
    <n v="60000"/>
    <n v="835200"/>
    <x v="0"/>
    <n v="960480"/>
    <m/>
    <m/>
    <m/>
    <n v="1"/>
    <n v="960480"/>
    <n v="835200"/>
    <n v="0"/>
    <n v="0"/>
    <n v="0"/>
    <n v="0"/>
    <n v="0"/>
    <n v="0"/>
    <n v="0"/>
    <n v="0"/>
    <m/>
    <n v="960480"/>
    <x v="0"/>
    <m/>
    <m/>
  </r>
  <r>
    <x v="15"/>
    <x v="123"/>
    <x v="12"/>
    <n v="95000"/>
    <n v="1322400"/>
    <x v="1"/>
    <n v="1454640"/>
    <m/>
    <m/>
    <m/>
    <n v="0"/>
    <n v="0"/>
    <n v="0"/>
    <n v="1"/>
    <n v="1454640"/>
    <n v="1322400"/>
    <n v="0"/>
    <n v="0"/>
    <n v="0"/>
    <n v="0"/>
    <n v="0"/>
    <m/>
    <m/>
    <x v="1"/>
    <m/>
    <m/>
  </r>
  <r>
    <x v="15"/>
    <x v="124"/>
    <x v="5"/>
    <n v="26250"/>
    <n v="365400"/>
    <x v="1"/>
    <n v="401940"/>
    <m/>
    <m/>
    <m/>
    <n v="0"/>
    <n v="0"/>
    <n v="0"/>
    <n v="1"/>
    <n v="401940"/>
    <n v="365400"/>
    <n v="0"/>
    <n v="0"/>
    <n v="0"/>
    <n v="0"/>
    <n v="0"/>
    <m/>
    <m/>
    <x v="1"/>
    <m/>
    <m/>
  </r>
  <r>
    <x v="15"/>
    <x v="125"/>
    <x v="6"/>
    <n v="920000"/>
    <n v="12806400"/>
    <x v="1"/>
    <n v="14087040"/>
    <m/>
    <m/>
    <m/>
    <n v="0"/>
    <n v="0"/>
    <n v="0"/>
    <n v="1"/>
    <n v="14087040"/>
    <n v="12806400"/>
    <n v="0"/>
    <n v="0"/>
    <n v="0"/>
    <n v="0"/>
    <n v="0"/>
    <m/>
    <m/>
    <x v="1"/>
    <m/>
    <m/>
  </r>
  <r>
    <x v="15"/>
    <x v="126"/>
    <x v="4"/>
    <n v="22500"/>
    <n v="270000"/>
    <x v="1"/>
    <n v="297000"/>
    <m/>
    <m/>
    <m/>
    <n v="0"/>
    <n v="0"/>
    <n v="0"/>
    <n v="1"/>
    <n v="297000"/>
    <n v="270000"/>
    <n v="0"/>
    <n v="0"/>
    <n v="0"/>
    <n v="0"/>
    <n v="0"/>
    <m/>
    <m/>
    <x v="1"/>
    <m/>
    <m/>
  </r>
  <r>
    <x v="15"/>
    <x v="127"/>
    <x v="56"/>
    <n v="33000"/>
    <n v="396000"/>
    <x v="1"/>
    <n v="435600"/>
    <n v="20627597"/>
    <n v="21576000"/>
    <n v="42203597"/>
    <n v="0"/>
    <n v="0"/>
    <n v="0"/>
    <n v="1"/>
    <n v="435600"/>
    <n v="396000"/>
    <n v="0"/>
    <n v="0"/>
    <n v="0"/>
    <n v="0"/>
    <n v="0"/>
    <m/>
    <m/>
    <x v="1"/>
    <m/>
    <m/>
  </r>
  <r>
    <x v="16"/>
    <x v="128"/>
    <x v="88"/>
    <n v="30000"/>
    <n v="417600"/>
    <x v="1"/>
    <n v="459360"/>
    <m/>
    <m/>
    <m/>
    <n v="0"/>
    <n v="0"/>
    <n v="0"/>
    <n v="1"/>
    <n v="459360"/>
    <n v="417600"/>
    <n v="0"/>
    <n v="0"/>
    <n v="0"/>
    <n v="0"/>
    <n v="0"/>
    <m/>
    <m/>
    <x v="1"/>
    <m/>
    <m/>
  </r>
  <r>
    <x v="16"/>
    <x v="129"/>
    <x v="6"/>
    <n v="50000"/>
    <n v="696000"/>
    <x v="1"/>
    <n v="765600"/>
    <m/>
    <m/>
    <m/>
    <n v="0"/>
    <n v="0"/>
    <n v="0"/>
    <n v="1"/>
    <n v="765600"/>
    <n v="696000"/>
    <n v="0"/>
    <n v="0"/>
    <n v="0"/>
    <n v="0"/>
    <n v="0"/>
    <m/>
    <m/>
    <x v="1"/>
    <m/>
    <m/>
  </r>
  <r>
    <x v="16"/>
    <x v="130"/>
    <x v="6"/>
    <n v="95000"/>
    <n v="1322400"/>
    <x v="1"/>
    <n v="1454640"/>
    <m/>
    <m/>
    <m/>
    <n v="0"/>
    <n v="0"/>
    <n v="0"/>
    <n v="1"/>
    <n v="1454640"/>
    <n v="1322400"/>
    <n v="0"/>
    <n v="0"/>
    <n v="0"/>
    <n v="0"/>
    <n v="0"/>
    <m/>
    <m/>
    <x v="1"/>
    <m/>
    <m/>
  </r>
  <r>
    <x v="16"/>
    <x v="131"/>
    <x v="89"/>
    <n v="29485.07"/>
    <n v="410432.17439999996"/>
    <x v="1"/>
    <n v="451476"/>
    <m/>
    <m/>
    <m/>
    <n v="0"/>
    <n v="0"/>
    <n v="0"/>
    <n v="1"/>
    <n v="451476"/>
    <n v="410432.17439999996"/>
    <n v="0"/>
    <n v="0"/>
    <n v="0"/>
    <n v="0"/>
    <n v="0"/>
    <m/>
    <m/>
    <x v="1"/>
    <m/>
    <m/>
  </r>
  <r>
    <x v="16"/>
    <x v="132"/>
    <x v="12"/>
    <n v="25000"/>
    <n v="348000"/>
    <x v="1"/>
    <n v="382800"/>
    <m/>
    <m/>
    <m/>
    <n v="0"/>
    <n v="0"/>
    <n v="0"/>
    <n v="1"/>
    <n v="382800"/>
    <n v="348000"/>
    <n v="0"/>
    <n v="0"/>
    <n v="0"/>
    <n v="0"/>
    <n v="0"/>
    <m/>
    <m/>
    <x v="1"/>
    <m/>
    <m/>
  </r>
  <r>
    <x v="16"/>
    <x v="133"/>
    <x v="90"/>
    <n v="52500"/>
    <n v="730800"/>
    <x v="2"/>
    <n v="730800"/>
    <m/>
    <m/>
    <m/>
    <n v="0"/>
    <n v="0"/>
    <n v="0"/>
    <n v="0"/>
    <n v="0"/>
    <n v="0"/>
    <n v="1"/>
    <n v="730800"/>
    <n v="0"/>
    <n v="0"/>
    <n v="0"/>
    <m/>
    <m/>
    <x v="1"/>
    <m/>
    <m/>
  </r>
  <r>
    <x v="16"/>
    <x v="134"/>
    <x v="91"/>
    <n v="63550"/>
    <n v="884615.99999999988"/>
    <x v="2"/>
    <n v="884616"/>
    <n v="5129292"/>
    <n v="3793920"/>
    <n v="8923212"/>
    <n v="0"/>
    <n v="0"/>
    <n v="0"/>
    <n v="0"/>
    <n v="0"/>
    <n v="0"/>
    <n v="1"/>
    <n v="884616"/>
    <n v="0"/>
    <n v="0"/>
    <n v="0"/>
    <m/>
    <m/>
    <x v="1"/>
    <m/>
    <m/>
  </r>
  <r>
    <x v="17"/>
    <x v="135"/>
    <x v="92"/>
    <n v="8500"/>
    <n v="118319.99999999999"/>
    <x v="1"/>
    <n v="130152"/>
    <m/>
    <m/>
    <m/>
    <n v="0"/>
    <n v="0"/>
    <n v="0"/>
    <n v="1"/>
    <n v="130152"/>
    <n v="118319.99999999999"/>
    <n v="0"/>
    <n v="0"/>
    <n v="0"/>
    <n v="0"/>
    <n v="0"/>
    <m/>
    <m/>
    <x v="1"/>
    <m/>
    <m/>
  </r>
  <r>
    <x v="17"/>
    <x v="136"/>
    <x v="93"/>
    <n v="8617.14"/>
    <n v="119950.58879999998"/>
    <x v="1"/>
    <n v="131946"/>
    <n v="262098"/>
    <m/>
    <n v="262098"/>
    <n v="0"/>
    <n v="0"/>
    <n v="0"/>
    <n v="1"/>
    <n v="131946"/>
    <n v="119950.58879999998"/>
    <n v="0"/>
    <n v="0"/>
    <n v="0"/>
    <n v="0"/>
    <n v="0"/>
    <m/>
    <m/>
    <x v="1"/>
    <m/>
    <m/>
  </r>
  <r>
    <x v="18"/>
    <x v="137"/>
    <x v="9"/>
    <n v="55000"/>
    <n v="765600"/>
    <x v="0"/>
    <n v="880440"/>
    <m/>
    <m/>
    <m/>
    <n v="1"/>
    <n v="880440"/>
    <n v="765600"/>
    <n v="0"/>
    <n v="0"/>
    <n v="0"/>
    <n v="0"/>
    <n v="0"/>
    <n v="0"/>
    <n v="0"/>
    <n v="0"/>
    <m/>
    <n v="880440"/>
    <x v="0"/>
    <m/>
    <m/>
  </r>
  <r>
    <x v="18"/>
    <x v="138"/>
    <x v="21"/>
    <n v="21551.72"/>
    <n v="299999.9424"/>
    <x v="1"/>
    <n v="330000"/>
    <n v="1210440"/>
    <m/>
    <n v="1210440"/>
    <n v="0"/>
    <n v="0"/>
    <n v="0"/>
    <n v="1"/>
    <n v="330000"/>
    <n v="299999.9424"/>
    <n v="0"/>
    <n v="0"/>
    <n v="0"/>
    <n v="0"/>
    <n v="0"/>
    <m/>
    <m/>
    <x v="1"/>
    <m/>
    <m/>
  </r>
  <r>
    <x v="19"/>
    <x v="139"/>
    <x v="94"/>
    <n v="7000"/>
    <n v="97440"/>
    <x v="2"/>
    <n v="97440"/>
    <m/>
    <m/>
    <m/>
    <n v="0"/>
    <n v="0"/>
    <n v="0"/>
    <n v="0"/>
    <n v="0"/>
    <n v="0"/>
    <n v="1"/>
    <n v="97440"/>
    <n v="0"/>
    <n v="0"/>
    <n v="0"/>
    <m/>
    <m/>
    <x v="1"/>
    <m/>
    <m/>
  </r>
  <r>
    <x v="19"/>
    <x v="140"/>
    <x v="95"/>
    <n v="33327.839999999997"/>
    <n v="463923.53279999993"/>
    <x v="1"/>
    <n v="510316"/>
    <m/>
    <m/>
    <m/>
    <n v="0"/>
    <n v="0"/>
    <n v="0"/>
    <n v="1"/>
    <n v="510316"/>
    <n v="463923.53279999993"/>
    <n v="0"/>
    <n v="0"/>
    <n v="0"/>
    <n v="0"/>
    <n v="0"/>
    <m/>
    <m/>
    <x v="1"/>
    <m/>
    <m/>
  </r>
  <r>
    <x v="19"/>
    <x v="141"/>
    <x v="89"/>
    <n v="59078.879999999997"/>
    <n v="822378.00959999987"/>
    <x v="2"/>
    <n v="822379"/>
    <m/>
    <m/>
    <m/>
    <n v="0"/>
    <n v="0"/>
    <n v="0"/>
    <n v="0"/>
    <n v="0"/>
    <n v="0"/>
    <n v="1"/>
    <n v="822379"/>
    <n v="0"/>
    <n v="0"/>
    <n v="0"/>
    <m/>
    <m/>
    <x v="1"/>
    <m/>
    <m/>
  </r>
  <r>
    <x v="19"/>
    <x v="142"/>
    <x v="89"/>
    <n v="96300"/>
    <n v="1340496"/>
    <x v="2"/>
    <n v="1340496"/>
    <n v="2770631"/>
    <n v="4251136"/>
    <n v="7021767"/>
    <n v="0"/>
    <n v="0"/>
    <n v="0"/>
    <n v="0"/>
    <n v="0"/>
    <n v="0"/>
    <n v="1"/>
    <n v="1340496"/>
    <n v="0"/>
    <n v="0"/>
    <n v="0"/>
    <m/>
    <m/>
    <x v="1"/>
    <m/>
    <m/>
  </r>
  <r>
    <x v="20"/>
    <x v="143"/>
    <x v="96"/>
    <n v="8500"/>
    <n v="118319.99999999999"/>
    <x v="1"/>
    <n v="130152"/>
    <m/>
    <m/>
    <m/>
    <n v="0"/>
    <n v="0"/>
    <n v="0"/>
    <n v="1"/>
    <n v="130152"/>
    <n v="118319.99999999999"/>
    <n v="0"/>
    <n v="0"/>
    <n v="0"/>
    <n v="0"/>
    <n v="0"/>
    <m/>
    <m/>
    <x v="1"/>
    <m/>
    <m/>
  </r>
  <r>
    <x v="20"/>
    <x v="144"/>
    <x v="97"/>
    <n v="8500"/>
    <n v="118319.99999999999"/>
    <x v="1"/>
    <n v="130152"/>
    <m/>
    <m/>
    <m/>
    <n v="0"/>
    <n v="0"/>
    <n v="0"/>
    <n v="1"/>
    <n v="130152"/>
    <n v="118319.99999999999"/>
    <n v="0"/>
    <n v="0"/>
    <n v="0"/>
    <n v="0"/>
    <n v="0"/>
    <m/>
    <m/>
    <x v="1"/>
    <m/>
    <m/>
  </r>
  <r>
    <x v="20"/>
    <x v="145"/>
    <x v="98"/>
    <n v="130000"/>
    <n v="1809599.9999999998"/>
    <x v="1"/>
    <n v="1990560"/>
    <m/>
    <m/>
    <m/>
    <n v="0"/>
    <n v="0"/>
    <n v="0"/>
    <n v="1"/>
    <n v="1990560"/>
    <n v="1809599.9999999998"/>
    <n v="0"/>
    <n v="0"/>
    <n v="0"/>
    <n v="0"/>
    <n v="0"/>
    <m/>
    <m/>
    <x v="1"/>
    <m/>
    <m/>
  </r>
  <r>
    <x v="20"/>
    <x v="146"/>
    <x v="88"/>
    <n v="80252"/>
    <n v="1117107.8399999999"/>
    <x v="1"/>
    <n v="1228819"/>
    <m/>
    <m/>
    <m/>
    <n v="0"/>
    <n v="0"/>
    <n v="0"/>
    <n v="1"/>
    <n v="1228819"/>
    <n v="1117107.8399999999"/>
    <n v="0"/>
    <n v="0"/>
    <n v="0"/>
    <n v="0"/>
    <n v="0"/>
    <m/>
    <m/>
    <x v="1"/>
    <m/>
    <m/>
  </r>
  <r>
    <x v="20"/>
    <x v="147"/>
    <x v="40"/>
    <n v="214092"/>
    <n v="2980160.6399999997"/>
    <x v="1"/>
    <n v="3278177"/>
    <m/>
    <m/>
    <m/>
    <n v="0"/>
    <n v="0"/>
    <n v="0"/>
    <n v="1"/>
    <n v="3278177"/>
    <n v="2980160.6399999997"/>
    <n v="0"/>
    <n v="0"/>
    <n v="0"/>
    <n v="0"/>
    <n v="0"/>
    <m/>
    <m/>
    <x v="1"/>
    <m/>
    <m/>
  </r>
  <r>
    <x v="20"/>
    <x v="148"/>
    <x v="6"/>
    <n v="145348.67000000001"/>
    <n v="2023253.4863999998"/>
    <x v="1"/>
    <n v="2225579"/>
    <m/>
    <m/>
    <m/>
    <n v="0"/>
    <n v="0"/>
    <n v="0"/>
    <n v="1"/>
    <n v="2225579"/>
    <n v="2023253.4863999998"/>
    <n v="0"/>
    <n v="0"/>
    <n v="0"/>
    <n v="0"/>
    <n v="0"/>
    <m/>
    <m/>
    <x v="1"/>
    <m/>
    <m/>
  </r>
  <r>
    <x v="20"/>
    <x v="149"/>
    <x v="6"/>
    <n v="19827.91"/>
    <n v="276004.50719999993"/>
    <x v="2"/>
    <n v="276005"/>
    <m/>
    <m/>
    <m/>
    <n v="0"/>
    <n v="0"/>
    <n v="0"/>
    <n v="0"/>
    <n v="0"/>
    <n v="0"/>
    <n v="1"/>
    <n v="276005"/>
    <n v="0"/>
    <n v="0"/>
    <n v="0"/>
    <m/>
    <m/>
    <x v="1"/>
    <m/>
    <m/>
  </r>
  <r>
    <x v="20"/>
    <x v="150"/>
    <x v="99"/>
    <n v="76000"/>
    <n v="1057920"/>
    <x v="0"/>
    <n v="1216608"/>
    <m/>
    <m/>
    <m/>
    <n v="1"/>
    <n v="1216608"/>
    <n v="1057920"/>
    <n v="0"/>
    <n v="0"/>
    <n v="0"/>
    <n v="0"/>
    <n v="0"/>
    <n v="0"/>
    <n v="0"/>
    <n v="0"/>
    <m/>
    <n v="1057920"/>
    <x v="1"/>
    <s v="RENOV SIN INCREMENTO"/>
    <m/>
  </r>
  <r>
    <x v="20"/>
    <x v="151"/>
    <x v="100"/>
    <n v="15286.31"/>
    <n v="212785.43519999998"/>
    <x v="1"/>
    <n v="234064"/>
    <m/>
    <m/>
    <m/>
    <n v="0"/>
    <n v="0"/>
    <n v="0"/>
    <n v="1"/>
    <n v="234064"/>
    <n v="212785.43519999998"/>
    <n v="0"/>
    <n v="0"/>
    <n v="0"/>
    <n v="0"/>
    <n v="0"/>
    <m/>
    <m/>
    <x v="1"/>
    <m/>
    <m/>
  </r>
  <r>
    <x v="20"/>
    <x v="152"/>
    <x v="101"/>
    <n v="21000"/>
    <n v="292320"/>
    <x v="1"/>
    <n v="321552"/>
    <m/>
    <m/>
    <m/>
    <n v="0"/>
    <n v="0"/>
    <n v="0"/>
    <n v="1"/>
    <n v="321552"/>
    <n v="292320"/>
    <n v="0"/>
    <n v="0"/>
    <n v="0"/>
    <n v="0"/>
    <n v="0"/>
    <m/>
    <m/>
    <x v="1"/>
    <m/>
    <m/>
  </r>
  <r>
    <x v="20"/>
    <x v="153"/>
    <x v="102"/>
    <n v="12798"/>
    <n v="178148.15999999997"/>
    <x v="1"/>
    <n v="195963"/>
    <m/>
    <m/>
    <m/>
    <n v="0"/>
    <n v="0"/>
    <n v="0"/>
    <n v="1"/>
    <n v="195963"/>
    <n v="178148.15999999997"/>
    <n v="0"/>
    <n v="0"/>
    <n v="0"/>
    <n v="0"/>
    <n v="0"/>
    <m/>
    <m/>
    <x v="1"/>
    <m/>
    <m/>
  </r>
  <r>
    <x v="20"/>
    <x v="154"/>
    <x v="103"/>
    <n v="27000"/>
    <n v="375840"/>
    <x v="1"/>
    <n v="413424"/>
    <m/>
    <m/>
    <m/>
    <n v="0"/>
    <n v="0"/>
    <n v="0"/>
    <n v="1"/>
    <n v="413424"/>
    <n v="375840"/>
    <n v="0"/>
    <n v="0"/>
    <n v="0"/>
    <n v="0"/>
    <n v="0"/>
    <m/>
    <m/>
    <x v="1"/>
    <m/>
    <m/>
  </r>
  <r>
    <x v="20"/>
    <x v="155"/>
    <x v="104"/>
    <n v="47308"/>
    <n v="658527.36"/>
    <x v="0"/>
    <n v="757307"/>
    <m/>
    <m/>
    <m/>
    <n v="1"/>
    <n v="757307"/>
    <n v="658527.36"/>
    <n v="0"/>
    <n v="0"/>
    <n v="0"/>
    <n v="0"/>
    <n v="0"/>
    <n v="0"/>
    <n v="0"/>
    <n v="0"/>
    <m/>
    <n v="757307"/>
    <x v="0"/>
    <m/>
    <m/>
  </r>
  <r>
    <x v="20"/>
    <x v="156"/>
    <x v="105"/>
    <n v="180000"/>
    <n v="2505600"/>
    <x v="1"/>
    <n v="2756160"/>
    <m/>
    <m/>
    <m/>
    <n v="0"/>
    <n v="0"/>
    <n v="0"/>
    <n v="1"/>
    <n v="2756160"/>
    <n v="2505600"/>
    <n v="0"/>
    <n v="0"/>
    <n v="0"/>
    <n v="0"/>
    <n v="0"/>
    <m/>
    <m/>
    <x v="1"/>
    <m/>
    <m/>
  </r>
  <r>
    <x v="20"/>
    <x v="157"/>
    <x v="4"/>
    <n v="25500"/>
    <n v="306000"/>
    <x v="0"/>
    <n v="351900"/>
    <m/>
    <m/>
    <m/>
    <n v="1"/>
    <n v="351900"/>
    <n v="306000"/>
    <n v="0"/>
    <n v="0"/>
    <n v="0"/>
    <n v="0"/>
    <n v="0"/>
    <n v="0"/>
    <n v="0"/>
    <n v="0"/>
    <m/>
    <n v="306000"/>
    <x v="1"/>
    <s v="RENOV SIN INCREMENTO"/>
    <m/>
  </r>
  <r>
    <x v="20"/>
    <x v="158"/>
    <x v="106"/>
    <n v="11546.17"/>
    <n v="138554.04"/>
    <x v="1"/>
    <n v="152410"/>
    <m/>
    <m/>
    <m/>
    <n v="0"/>
    <n v="0"/>
    <n v="0"/>
    <n v="1"/>
    <n v="152410"/>
    <n v="138554.04"/>
    <n v="0"/>
    <n v="0"/>
    <n v="0"/>
    <n v="0"/>
    <n v="0"/>
    <m/>
    <m/>
    <x v="1"/>
    <m/>
    <m/>
  </r>
  <r>
    <x v="20"/>
    <x v="159"/>
    <x v="21"/>
    <n v="6500"/>
    <n v="78000"/>
    <x v="0"/>
    <n v="89700"/>
    <n v="15748532"/>
    <n v="6792960"/>
    <n v="22541492"/>
    <n v="1"/>
    <n v="89700"/>
    <n v="78000"/>
    <n v="0"/>
    <n v="0"/>
    <n v="0"/>
    <n v="0"/>
    <n v="0"/>
    <n v="0"/>
    <n v="0"/>
    <n v="0"/>
    <m/>
    <n v="78000"/>
    <x v="1"/>
    <s v="RENOV SIN INCREMENTO"/>
    <m/>
  </r>
  <r>
    <x v="21"/>
    <x v="160"/>
    <x v="107"/>
    <n v="75000"/>
    <n v="1043999.9999999999"/>
    <x v="1"/>
    <n v="1148400"/>
    <m/>
    <m/>
    <m/>
    <n v="0"/>
    <n v="0"/>
    <n v="0"/>
    <n v="1"/>
    <n v="1148400"/>
    <n v="1043999.9999999999"/>
    <n v="0"/>
    <n v="0"/>
    <n v="0"/>
    <n v="0"/>
    <n v="0"/>
    <m/>
    <n v="1043999.9999999999"/>
    <x v="1"/>
    <m/>
    <m/>
  </r>
  <r>
    <x v="21"/>
    <x v="161"/>
    <x v="108"/>
    <n v="3966.26"/>
    <n v="55210.339200000002"/>
    <x v="2"/>
    <n v="55211"/>
    <m/>
    <m/>
    <m/>
    <n v="0"/>
    <n v="0"/>
    <n v="0"/>
    <n v="0"/>
    <n v="0"/>
    <n v="0"/>
    <n v="1"/>
    <n v="55211"/>
    <n v="0"/>
    <n v="0"/>
    <n v="0"/>
    <m/>
    <n v="55210.339200000002"/>
    <x v="1"/>
    <m/>
    <m/>
  </r>
  <r>
    <x v="21"/>
    <x v="162"/>
    <x v="109"/>
    <n v="23266.61"/>
    <n v="323871.21119999996"/>
    <x v="0"/>
    <n v="372452"/>
    <m/>
    <m/>
    <m/>
    <n v="1"/>
    <n v="372452"/>
    <n v="323871.21119999996"/>
    <n v="0"/>
    <n v="0"/>
    <n v="0"/>
    <n v="0"/>
    <n v="0"/>
    <n v="0"/>
    <n v="0"/>
    <n v="0"/>
    <m/>
    <n v="323871.21119999996"/>
    <x v="1"/>
    <s v="RENOV SIN INCREMENTO"/>
    <m/>
  </r>
  <r>
    <x v="21"/>
    <x v="163"/>
    <x v="88"/>
    <n v="20000"/>
    <n v="278400"/>
    <x v="0"/>
    <n v="320160"/>
    <m/>
    <m/>
    <m/>
    <n v="1"/>
    <n v="320160"/>
    <n v="278400"/>
    <n v="0"/>
    <n v="0"/>
    <n v="0"/>
    <n v="0"/>
    <n v="0"/>
    <n v="0"/>
    <n v="0"/>
    <n v="0"/>
    <m/>
    <n v="320160"/>
    <x v="0"/>
    <m/>
    <m/>
  </r>
  <r>
    <x v="21"/>
    <x v="164"/>
    <x v="110"/>
    <n v="7048"/>
    <n v="98108.159999999989"/>
    <x v="2"/>
    <n v="98109"/>
    <m/>
    <m/>
    <m/>
    <n v="0"/>
    <n v="0"/>
    <n v="0"/>
    <n v="0"/>
    <n v="0"/>
    <n v="0"/>
    <n v="1"/>
    <n v="98109"/>
    <n v="0"/>
    <n v="0"/>
    <n v="0"/>
    <m/>
    <m/>
    <x v="1"/>
    <m/>
    <m/>
  </r>
  <r>
    <x v="21"/>
    <x v="165"/>
    <x v="6"/>
    <n v="24647.14"/>
    <n v="343088.18879999995"/>
    <x v="1"/>
    <n v="377398"/>
    <m/>
    <m/>
    <m/>
    <n v="0"/>
    <n v="0"/>
    <n v="0"/>
    <n v="1"/>
    <n v="377398"/>
    <n v="343088.18879999995"/>
    <n v="0"/>
    <n v="0"/>
    <n v="0"/>
    <n v="0"/>
    <n v="0"/>
    <m/>
    <m/>
    <x v="1"/>
    <m/>
    <m/>
  </r>
  <r>
    <x v="21"/>
    <x v="166"/>
    <x v="6"/>
    <n v="50000"/>
    <n v="696000"/>
    <x v="1"/>
    <n v="765600"/>
    <m/>
    <m/>
    <m/>
    <n v="0"/>
    <n v="0"/>
    <n v="0"/>
    <n v="1"/>
    <n v="765600"/>
    <n v="696000"/>
    <n v="0"/>
    <n v="0"/>
    <n v="0"/>
    <n v="0"/>
    <n v="0"/>
    <m/>
    <m/>
    <x v="1"/>
    <m/>
    <m/>
  </r>
  <r>
    <x v="21"/>
    <x v="167"/>
    <x v="111"/>
    <n v="42717.34"/>
    <n v="594625.3727999999"/>
    <x v="1"/>
    <n v="654088"/>
    <m/>
    <m/>
    <m/>
    <n v="0"/>
    <n v="0"/>
    <n v="0"/>
    <n v="1"/>
    <n v="654088"/>
    <n v="594625.3727999999"/>
    <n v="0"/>
    <n v="0"/>
    <n v="0"/>
    <n v="0"/>
    <n v="0"/>
    <m/>
    <m/>
    <x v="1"/>
    <m/>
    <m/>
  </r>
  <r>
    <x v="21"/>
    <x v="168"/>
    <x v="12"/>
    <n v="62862.42"/>
    <n v="875044.88639999996"/>
    <x v="0"/>
    <n v="1006302"/>
    <n v="4797720"/>
    <n v="2992800"/>
    <n v="7790520"/>
    <n v="1"/>
    <n v="1006302"/>
    <n v="875044.88639999996"/>
    <n v="0"/>
    <n v="0"/>
    <n v="0"/>
    <n v="0"/>
    <n v="0"/>
    <n v="0"/>
    <n v="0"/>
    <n v="0"/>
    <m/>
    <n v="875044.88639999996"/>
    <x v="1"/>
    <s v="RENOV SIN INCREMENTO"/>
    <m/>
  </r>
  <r>
    <x v="22"/>
    <x v="169"/>
    <x v="112"/>
    <n v="310508.92"/>
    <n v="4322284.1663999995"/>
    <x v="2"/>
    <n v="4322285"/>
    <m/>
    <m/>
    <m/>
    <n v="0"/>
    <n v="0"/>
    <n v="0"/>
    <n v="0"/>
    <n v="0"/>
    <n v="0"/>
    <n v="1"/>
    <n v="4322285"/>
    <n v="0"/>
    <n v="0"/>
    <n v="0"/>
    <m/>
    <m/>
    <x v="1"/>
    <m/>
    <m/>
  </r>
  <r>
    <x v="22"/>
    <x v="170"/>
    <x v="6"/>
    <n v="94400"/>
    <n v="1314048"/>
    <x v="2"/>
    <n v="1314048"/>
    <m/>
    <m/>
    <m/>
    <n v="0"/>
    <n v="0"/>
    <n v="0"/>
    <n v="0"/>
    <n v="0"/>
    <n v="0"/>
    <n v="1"/>
    <n v="1314048"/>
    <n v="0"/>
    <n v="0"/>
    <n v="0"/>
    <m/>
    <m/>
    <x v="1"/>
    <m/>
    <m/>
  </r>
  <r>
    <x v="22"/>
    <x v="171"/>
    <x v="113"/>
    <n v="98000"/>
    <n v="1364160"/>
    <x v="2"/>
    <n v="1364160"/>
    <m/>
    <m/>
    <m/>
    <n v="0"/>
    <n v="0"/>
    <n v="0"/>
    <n v="0"/>
    <n v="0"/>
    <n v="0"/>
    <n v="1"/>
    <n v="1364160"/>
    <n v="0"/>
    <n v="0"/>
    <n v="0"/>
    <m/>
    <m/>
    <x v="1"/>
    <m/>
    <m/>
  </r>
  <r>
    <x v="22"/>
    <x v="172"/>
    <x v="5"/>
    <n v="16100"/>
    <n v="224111.99999999997"/>
    <x v="2"/>
    <n v="224112"/>
    <m/>
    <m/>
    <m/>
    <n v="0"/>
    <n v="0"/>
    <n v="0"/>
    <n v="0"/>
    <n v="0"/>
    <n v="0"/>
    <n v="1"/>
    <n v="224112"/>
    <n v="0"/>
    <n v="0"/>
    <n v="0"/>
    <m/>
    <m/>
    <x v="1"/>
    <m/>
    <m/>
  </r>
  <r>
    <x v="22"/>
    <x v="173"/>
    <x v="9"/>
    <n v="22435.88"/>
    <n v="312307.44959999999"/>
    <x v="0"/>
    <n v="359154"/>
    <m/>
    <m/>
    <m/>
    <n v="1"/>
    <n v="359154"/>
    <n v="312307.44959999999"/>
    <n v="0"/>
    <n v="0"/>
    <n v="0"/>
    <n v="0"/>
    <n v="0"/>
    <n v="0"/>
    <n v="0"/>
    <n v="0"/>
    <m/>
    <n v="312307.44959999999"/>
    <x v="1"/>
    <s v="RENOV SIN INCREMENTO"/>
    <m/>
  </r>
  <r>
    <x v="22"/>
    <x v="174"/>
    <x v="2"/>
    <n v="30471.32"/>
    <n v="424160.77439999994"/>
    <x v="2"/>
    <n v="424161"/>
    <n v="8007920"/>
    <m/>
    <n v="8007920"/>
    <n v="0"/>
    <n v="0"/>
    <n v="0"/>
    <n v="0"/>
    <n v="0"/>
    <n v="0"/>
    <n v="1"/>
    <n v="424161"/>
    <n v="0"/>
    <n v="0"/>
    <n v="0"/>
    <m/>
    <m/>
    <x v="1"/>
    <m/>
    <m/>
  </r>
  <r>
    <x v="23"/>
    <x v="175"/>
    <x v="114"/>
    <n v="5000"/>
    <n v="69600"/>
    <x v="1"/>
    <n v="76560"/>
    <m/>
    <m/>
    <m/>
    <n v="0"/>
    <n v="0"/>
    <n v="0"/>
    <n v="1"/>
    <n v="76560"/>
    <n v="69600"/>
    <n v="0"/>
    <n v="0"/>
    <n v="0"/>
    <n v="0"/>
    <n v="0"/>
    <m/>
    <m/>
    <x v="1"/>
    <m/>
    <m/>
  </r>
  <r>
    <x v="23"/>
    <x v="176"/>
    <x v="113"/>
    <n v="32600"/>
    <n v="453791.99999999994"/>
    <x v="1"/>
    <n v="499172"/>
    <m/>
    <m/>
    <m/>
    <n v="0"/>
    <n v="0"/>
    <n v="0"/>
    <n v="1"/>
    <n v="499172"/>
    <n v="453791.99999999994"/>
    <n v="0"/>
    <n v="0"/>
    <n v="0"/>
    <n v="0"/>
    <n v="0"/>
    <m/>
    <m/>
    <x v="1"/>
    <m/>
    <m/>
  </r>
  <r>
    <x v="23"/>
    <x v="177"/>
    <x v="89"/>
    <n v="190000"/>
    <n v="2644800"/>
    <x v="0"/>
    <n v="3041520"/>
    <m/>
    <m/>
    <m/>
    <n v="1"/>
    <n v="3041520"/>
    <n v="2644800"/>
    <n v="0"/>
    <n v="0"/>
    <n v="0"/>
    <n v="0"/>
    <n v="0"/>
    <n v="0"/>
    <n v="0"/>
    <n v="0"/>
    <m/>
    <n v="3041520"/>
    <x v="0"/>
    <m/>
    <m/>
  </r>
  <r>
    <x v="23"/>
    <x v="178"/>
    <x v="115"/>
    <n v="308968.5"/>
    <n v="4300841.5199999996"/>
    <x v="1"/>
    <n v="4730926"/>
    <n v="8348178"/>
    <m/>
    <n v="8348178"/>
    <n v="0"/>
    <n v="0"/>
    <n v="0"/>
    <n v="1"/>
    <n v="4730926"/>
    <n v="4300841.5199999996"/>
    <n v="0"/>
    <n v="0"/>
    <n v="0"/>
    <n v="0"/>
    <n v="0"/>
    <m/>
    <m/>
    <x v="1"/>
    <m/>
    <m/>
  </r>
  <r>
    <x v="24"/>
    <x v="179"/>
    <x v="116"/>
    <n v="7540"/>
    <n v="104956.79999999999"/>
    <x v="1"/>
    <n v="115453"/>
    <m/>
    <m/>
    <m/>
    <n v="0"/>
    <n v="0"/>
    <n v="0"/>
    <n v="1"/>
    <n v="115453"/>
    <n v="104956.79999999999"/>
    <n v="0"/>
    <n v="0"/>
    <n v="0"/>
    <n v="0"/>
    <n v="0"/>
    <m/>
    <m/>
    <x v="1"/>
    <m/>
    <m/>
  </r>
  <r>
    <x v="24"/>
    <x v="180"/>
    <x v="6"/>
    <n v="17569.87"/>
    <n v="244572.59039999999"/>
    <x v="1"/>
    <n v="269030"/>
    <m/>
    <m/>
    <m/>
    <n v="0"/>
    <n v="0"/>
    <n v="0"/>
    <n v="1"/>
    <n v="269030"/>
    <n v="244572.59039999999"/>
    <n v="0"/>
    <n v="0"/>
    <n v="0"/>
    <n v="0"/>
    <n v="0"/>
    <m/>
    <m/>
    <x v="1"/>
    <m/>
    <m/>
  </r>
  <r>
    <x v="24"/>
    <x v="181"/>
    <x v="6"/>
    <n v="4583.37"/>
    <n v="63800.510399999999"/>
    <x v="1"/>
    <n v="70181"/>
    <m/>
    <m/>
    <m/>
    <n v="0"/>
    <n v="0"/>
    <n v="0"/>
    <n v="1"/>
    <n v="70181"/>
    <n v="63800.510399999999"/>
    <n v="0"/>
    <n v="0"/>
    <n v="0"/>
    <n v="0"/>
    <n v="0"/>
    <m/>
    <m/>
    <x v="1"/>
    <m/>
    <m/>
  </r>
  <r>
    <x v="24"/>
    <x v="182"/>
    <x v="117"/>
    <n v="28000"/>
    <n v="389760"/>
    <x v="2"/>
    <n v="389760"/>
    <n v="844424"/>
    <n v="9048000"/>
    <n v="9892424"/>
    <n v="0"/>
    <n v="0"/>
    <n v="0"/>
    <n v="0"/>
    <n v="0"/>
    <n v="0"/>
    <n v="1"/>
    <n v="389760"/>
    <n v="0"/>
    <n v="0"/>
    <n v="0"/>
    <m/>
    <m/>
    <x v="1"/>
    <m/>
    <m/>
  </r>
  <r>
    <x v="25"/>
    <x v="183"/>
    <x v="118"/>
    <n v="16181.31"/>
    <n v="225243.83519999997"/>
    <x v="1"/>
    <n v="247769"/>
    <m/>
    <m/>
    <m/>
    <n v="0"/>
    <n v="0"/>
    <n v="0"/>
    <n v="1"/>
    <n v="247769"/>
    <n v="225243.83519999997"/>
    <n v="0"/>
    <n v="0"/>
    <n v="0"/>
    <n v="0"/>
    <n v="0"/>
    <m/>
    <m/>
    <x v="1"/>
    <m/>
    <m/>
  </r>
  <r>
    <x v="25"/>
    <x v="184"/>
    <x v="119"/>
    <n v="2500"/>
    <n v="34800"/>
    <x v="0"/>
    <n v="40020"/>
    <m/>
    <m/>
    <m/>
    <n v="1"/>
    <n v="40020"/>
    <n v="34800"/>
    <n v="0"/>
    <n v="0"/>
    <n v="0"/>
    <n v="0"/>
    <n v="0"/>
    <n v="0"/>
    <n v="0"/>
    <n v="0"/>
    <m/>
    <n v="40020"/>
    <x v="0"/>
    <m/>
    <m/>
  </r>
  <r>
    <x v="25"/>
    <x v="185"/>
    <x v="120"/>
    <n v="29500"/>
    <n v="410640"/>
    <x v="1"/>
    <n v="451704"/>
    <m/>
    <m/>
    <m/>
    <n v="0"/>
    <n v="0"/>
    <n v="0"/>
    <n v="1"/>
    <n v="451704"/>
    <n v="410640"/>
    <n v="0"/>
    <n v="0"/>
    <n v="0"/>
    <n v="0"/>
    <n v="0"/>
    <m/>
    <m/>
    <x v="1"/>
    <m/>
    <m/>
  </r>
  <r>
    <x v="25"/>
    <x v="186"/>
    <x v="82"/>
    <n v="290000"/>
    <n v="4036799.9999999995"/>
    <x v="2"/>
    <n v="4036800"/>
    <m/>
    <m/>
    <m/>
    <n v="0"/>
    <n v="0"/>
    <n v="0"/>
    <n v="0"/>
    <n v="0"/>
    <n v="0"/>
    <n v="1"/>
    <n v="4036800"/>
    <n v="0"/>
    <n v="0"/>
    <n v="0"/>
    <m/>
    <m/>
    <x v="1"/>
    <m/>
    <m/>
  </r>
  <r>
    <x v="25"/>
    <x v="187"/>
    <x v="121"/>
    <n v="185255"/>
    <n v="2578749.5999999996"/>
    <x v="0"/>
    <n v="2965563"/>
    <m/>
    <m/>
    <m/>
    <n v="1"/>
    <n v="2965563"/>
    <n v="2578749.5999999996"/>
    <n v="0"/>
    <n v="0"/>
    <n v="0"/>
    <n v="0"/>
    <n v="0"/>
    <n v="0"/>
    <n v="0"/>
    <n v="0"/>
    <m/>
    <n v="2965563"/>
    <x v="0"/>
    <m/>
    <m/>
  </r>
  <r>
    <x v="25"/>
    <x v="188"/>
    <x v="82"/>
    <n v="125000"/>
    <n v="1739999.9999999998"/>
    <x v="0"/>
    <n v="2001000"/>
    <m/>
    <m/>
    <m/>
    <n v="1"/>
    <n v="2001000"/>
    <n v="1739999.9999999998"/>
    <n v="0"/>
    <n v="0"/>
    <n v="0"/>
    <n v="0"/>
    <n v="0"/>
    <n v="0"/>
    <n v="0"/>
    <n v="0"/>
    <m/>
    <n v="1739999.9999999998"/>
    <x v="1"/>
    <s v="RENOV SIN INCREMENTO"/>
    <m/>
  </r>
  <r>
    <x v="25"/>
    <x v="189"/>
    <x v="12"/>
    <n v="62937"/>
    <n v="876083.03999999992"/>
    <x v="1"/>
    <n v="963692"/>
    <m/>
    <m/>
    <m/>
    <n v="0"/>
    <n v="0"/>
    <n v="0"/>
    <n v="1"/>
    <n v="963692"/>
    <n v="876083.03999999992"/>
    <n v="0"/>
    <n v="0"/>
    <n v="0"/>
    <n v="0"/>
    <n v="0"/>
    <m/>
    <m/>
    <x v="1"/>
    <m/>
    <m/>
  </r>
  <r>
    <x v="25"/>
    <x v="190"/>
    <x v="20"/>
    <n v="7787.02"/>
    <n v="108395.3184"/>
    <x v="1"/>
    <n v="119235"/>
    <m/>
    <m/>
    <m/>
    <n v="0"/>
    <n v="0"/>
    <n v="0"/>
    <n v="1"/>
    <n v="119235"/>
    <n v="108395.3184"/>
    <n v="0"/>
    <n v="0"/>
    <n v="0"/>
    <n v="0"/>
    <n v="0"/>
    <m/>
    <m/>
    <x v="1"/>
    <m/>
    <m/>
  </r>
  <r>
    <x v="25"/>
    <x v="191"/>
    <x v="91"/>
    <n v="26000"/>
    <n v="361920"/>
    <x v="1"/>
    <n v="398112"/>
    <m/>
    <m/>
    <m/>
    <n v="0"/>
    <n v="0"/>
    <n v="0"/>
    <n v="1"/>
    <n v="398112"/>
    <n v="361920"/>
    <n v="0"/>
    <n v="0"/>
    <n v="0"/>
    <n v="0"/>
    <n v="0"/>
    <m/>
    <m/>
    <x v="1"/>
    <m/>
    <m/>
  </r>
  <r>
    <x v="25"/>
    <x v="192"/>
    <x v="122"/>
    <n v="6683.04"/>
    <n v="93027.916799999992"/>
    <x v="1"/>
    <n v="102331"/>
    <m/>
    <m/>
    <m/>
    <n v="0"/>
    <n v="0"/>
    <n v="0"/>
    <n v="1"/>
    <n v="102331"/>
    <n v="93027.916799999992"/>
    <n v="0"/>
    <n v="0"/>
    <n v="0"/>
    <n v="0"/>
    <n v="0"/>
    <m/>
    <m/>
    <x v="1"/>
    <m/>
    <m/>
  </r>
  <r>
    <x v="25"/>
    <x v="193"/>
    <x v="123"/>
    <n v="40000"/>
    <n v="556800"/>
    <x v="1"/>
    <n v="612480"/>
    <m/>
    <m/>
    <m/>
    <n v="0"/>
    <n v="0"/>
    <n v="0"/>
    <n v="1"/>
    <n v="612480"/>
    <n v="556800"/>
    <n v="0"/>
    <n v="0"/>
    <n v="0"/>
    <n v="0"/>
    <n v="0"/>
    <m/>
    <m/>
    <x v="1"/>
    <m/>
    <m/>
  </r>
  <r>
    <x v="25"/>
    <x v="194"/>
    <x v="124"/>
    <n v="1994.18"/>
    <n v="27758.985599999996"/>
    <x v="1"/>
    <n v="30535"/>
    <m/>
    <m/>
    <m/>
    <n v="0"/>
    <n v="0"/>
    <n v="0"/>
    <n v="1"/>
    <n v="30535"/>
    <n v="27758.985599999996"/>
    <n v="0"/>
    <n v="0"/>
    <n v="0"/>
    <n v="0"/>
    <n v="0"/>
    <m/>
    <m/>
    <x v="1"/>
    <m/>
    <m/>
  </r>
  <r>
    <x v="25"/>
    <x v="195"/>
    <x v="125"/>
    <n v="142132.35"/>
    <n v="1978482.3120000002"/>
    <x v="1"/>
    <n v="2176331"/>
    <m/>
    <m/>
    <m/>
    <n v="0"/>
    <n v="0"/>
    <n v="0"/>
    <n v="1"/>
    <n v="2176331"/>
    <n v="1978482.3120000002"/>
    <n v="0"/>
    <n v="0"/>
    <n v="0"/>
    <n v="0"/>
    <n v="0"/>
    <m/>
    <m/>
    <x v="1"/>
    <m/>
    <m/>
  </r>
  <r>
    <x v="25"/>
    <x v="196"/>
    <x v="56"/>
    <n v="13604.71"/>
    <n v="189377.56319999998"/>
    <x v="3"/>
    <n v="189378"/>
    <n v="14334950"/>
    <m/>
    <n v="14334950"/>
    <n v="0"/>
    <n v="0"/>
    <n v="0"/>
    <n v="0"/>
    <n v="0"/>
    <n v="0"/>
    <n v="0"/>
    <n v="0"/>
    <n v="1"/>
    <n v="189378"/>
    <n v="189377.56319999998"/>
    <m/>
    <m/>
    <x v="1"/>
    <m/>
    <m/>
  </r>
  <r>
    <x v="26"/>
    <x v="197"/>
    <x v="126"/>
    <n v="369400"/>
    <n v="5142048"/>
    <x v="0"/>
    <n v="5913356"/>
    <m/>
    <m/>
    <m/>
    <n v="1"/>
    <n v="5913356"/>
    <n v="5142048"/>
    <n v="0"/>
    <n v="0"/>
    <n v="0"/>
    <n v="0"/>
    <n v="0"/>
    <n v="0"/>
    <n v="0"/>
    <n v="0"/>
    <m/>
    <n v="5142048"/>
    <x v="1"/>
    <s v="RENOV SIN INCREMENTO"/>
    <m/>
  </r>
  <r>
    <x v="26"/>
    <x v="198"/>
    <x v="54"/>
    <n v="4406"/>
    <n v="61331.519999999997"/>
    <x v="0"/>
    <n v="70532"/>
    <m/>
    <m/>
    <m/>
    <n v="1"/>
    <n v="70532"/>
    <n v="61331.519999999997"/>
    <n v="0"/>
    <n v="0"/>
    <n v="0"/>
    <n v="0"/>
    <n v="0"/>
    <n v="0"/>
    <n v="0"/>
    <n v="0"/>
    <m/>
    <n v="61331.519999999997"/>
    <x v="1"/>
    <s v="RENOV SIN INCREMENTO"/>
    <m/>
  </r>
  <r>
    <x v="26"/>
    <x v="199"/>
    <x v="127"/>
    <n v="3200"/>
    <n v="44544"/>
    <x v="1"/>
    <n v="48999"/>
    <m/>
    <m/>
    <m/>
    <n v="0"/>
    <n v="0"/>
    <n v="0"/>
    <n v="1"/>
    <n v="48999"/>
    <n v="44544"/>
    <n v="0"/>
    <n v="0"/>
    <n v="0"/>
    <n v="0"/>
    <n v="0"/>
    <m/>
    <n v="44544"/>
    <x v="1"/>
    <m/>
    <m/>
  </r>
  <r>
    <x v="26"/>
    <x v="200"/>
    <x v="128"/>
    <n v="31329"/>
    <n v="436099.68"/>
    <x v="0"/>
    <n v="501515"/>
    <m/>
    <m/>
    <m/>
    <n v="1"/>
    <n v="501515"/>
    <n v="436099.68"/>
    <n v="0"/>
    <n v="0"/>
    <n v="0"/>
    <n v="0"/>
    <n v="0"/>
    <n v="0"/>
    <n v="0"/>
    <n v="0"/>
    <m/>
    <n v="436099.68"/>
    <x v="1"/>
    <s v="RENOV SIN INCREMENTO"/>
    <m/>
  </r>
  <r>
    <x v="26"/>
    <x v="201"/>
    <x v="55"/>
    <n v="22960"/>
    <n v="319603.19999999995"/>
    <x v="1"/>
    <n v="351564"/>
    <m/>
    <m/>
    <m/>
    <n v="0"/>
    <n v="0"/>
    <n v="0"/>
    <n v="1"/>
    <n v="351564"/>
    <n v="319603.19999999995"/>
    <n v="0"/>
    <n v="0"/>
    <n v="0"/>
    <n v="0"/>
    <n v="0"/>
    <m/>
    <n v="319603.19999999995"/>
    <x v="1"/>
    <m/>
    <m/>
  </r>
  <r>
    <x v="26"/>
    <x v="202"/>
    <x v="129"/>
    <n v="43890"/>
    <n v="568814.4"/>
    <x v="0"/>
    <n v="654137"/>
    <m/>
    <m/>
    <m/>
    <n v="1"/>
    <n v="654137"/>
    <n v="568814.4"/>
    <n v="0"/>
    <n v="0"/>
    <n v="0"/>
    <n v="0"/>
    <n v="0"/>
    <n v="0"/>
    <n v="0"/>
    <n v="0"/>
    <m/>
    <n v="568814.4"/>
    <x v="1"/>
    <s v="RENOV SIN INCREMENTO"/>
    <m/>
  </r>
  <r>
    <x v="26"/>
    <x v="203"/>
    <x v="130"/>
    <n v="184981.2"/>
    <n v="2574938.3040000005"/>
    <x v="1"/>
    <n v="2832433"/>
    <m/>
    <m/>
    <m/>
    <n v="0"/>
    <n v="0"/>
    <n v="0"/>
    <n v="1"/>
    <n v="2832433"/>
    <n v="2574938.3040000005"/>
    <n v="0"/>
    <n v="0"/>
    <n v="0"/>
    <n v="0"/>
    <n v="0"/>
    <m/>
    <n v="2574938.3040000005"/>
    <x v="1"/>
    <m/>
    <m/>
  </r>
  <r>
    <x v="26"/>
    <x v="204"/>
    <x v="6"/>
    <n v="39900"/>
    <n v="517104.00000000006"/>
    <x v="0"/>
    <n v="594670"/>
    <m/>
    <m/>
    <m/>
    <n v="1"/>
    <n v="594670"/>
    <n v="517104.00000000006"/>
    <n v="0"/>
    <n v="0"/>
    <n v="0"/>
    <n v="0"/>
    <n v="0"/>
    <n v="0"/>
    <n v="0"/>
    <n v="0"/>
    <m/>
    <n v="517104.00000000006"/>
    <x v="1"/>
    <s v="RENOV SIN INCREMENTO"/>
    <m/>
  </r>
  <r>
    <x v="26"/>
    <x v="205"/>
    <x v="6"/>
    <n v="26988.25"/>
    <n v="375676.44"/>
    <x v="1"/>
    <n v="413245"/>
    <m/>
    <m/>
    <m/>
    <n v="0"/>
    <n v="0"/>
    <n v="0"/>
    <n v="1"/>
    <n v="413245"/>
    <n v="375676.44"/>
    <n v="0"/>
    <n v="0"/>
    <n v="0"/>
    <n v="0"/>
    <n v="0"/>
    <m/>
    <n v="375676.44"/>
    <x v="1"/>
    <m/>
    <m/>
  </r>
  <r>
    <x v="26"/>
    <x v="206"/>
    <x v="6"/>
    <n v="100100"/>
    <n v="1393392"/>
    <x v="1"/>
    <n v="1532732"/>
    <m/>
    <m/>
    <m/>
    <n v="0"/>
    <n v="0"/>
    <n v="0"/>
    <n v="1"/>
    <n v="1532732"/>
    <n v="1393392"/>
    <n v="0"/>
    <n v="0"/>
    <n v="0"/>
    <n v="0"/>
    <n v="0"/>
    <m/>
    <n v="1393392"/>
    <x v="1"/>
    <m/>
    <m/>
  </r>
  <r>
    <x v="26"/>
    <x v="207"/>
    <x v="5"/>
    <n v="17119.59"/>
    <n v="238304.69279999999"/>
    <x v="1"/>
    <n v="262136"/>
    <m/>
    <m/>
    <m/>
    <n v="0"/>
    <n v="0"/>
    <n v="0"/>
    <n v="1"/>
    <n v="262136"/>
    <n v="238304.69279999999"/>
    <n v="0"/>
    <n v="0"/>
    <n v="0"/>
    <n v="0"/>
    <n v="0"/>
    <m/>
    <n v="238304.69279999999"/>
    <x v="1"/>
    <m/>
    <m/>
  </r>
  <r>
    <x v="26"/>
    <x v="208"/>
    <x v="12"/>
    <n v="219500"/>
    <n v="3055440"/>
    <x v="2"/>
    <n v="3055440"/>
    <m/>
    <m/>
    <m/>
    <n v="0"/>
    <n v="0"/>
    <n v="0"/>
    <n v="0"/>
    <n v="0"/>
    <n v="0"/>
    <n v="1"/>
    <n v="3055440"/>
    <n v="0"/>
    <n v="0"/>
    <n v="0"/>
    <m/>
    <n v="3055440"/>
    <x v="1"/>
    <m/>
    <m/>
  </r>
  <r>
    <x v="26"/>
    <x v="209"/>
    <x v="12"/>
    <n v="21795"/>
    <n v="303386.39999999997"/>
    <x v="1"/>
    <n v="333726"/>
    <m/>
    <m/>
    <m/>
    <n v="0"/>
    <n v="0"/>
    <n v="0"/>
    <n v="1"/>
    <n v="333726"/>
    <n v="303386.39999999997"/>
    <n v="0"/>
    <n v="0"/>
    <n v="0"/>
    <n v="0"/>
    <n v="0"/>
    <m/>
    <n v="303386.39999999997"/>
    <x v="1"/>
    <m/>
    <m/>
  </r>
  <r>
    <x v="26"/>
    <x v="210"/>
    <x v="5"/>
    <n v="6328"/>
    <n v="88085.759999999995"/>
    <x v="0"/>
    <n v="101299"/>
    <m/>
    <m/>
    <m/>
    <n v="1"/>
    <n v="101299"/>
    <n v="88085.759999999995"/>
    <n v="0"/>
    <n v="0"/>
    <n v="0"/>
    <n v="0"/>
    <n v="0"/>
    <n v="0"/>
    <n v="0"/>
    <n v="0"/>
    <m/>
    <n v="88085.759999999995"/>
    <x v="1"/>
    <s v="RENOV SIN INCREMENTO"/>
    <m/>
  </r>
  <r>
    <x v="26"/>
    <x v="211"/>
    <x v="5"/>
    <n v="10884"/>
    <n v="151505.28"/>
    <x v="0"/>
    <n v="174232"/>
    <m/>
    <m/>
    <m/>
    <n v="1"/>
    <n v="174232"/>
    <n v="151505.28"/>
    <n v="0"/>
    <n v="0"/>
    <n v="0"/>
    <n v="0"/>
    <n v="0"/>
    <n v="0"/>
    <n v="0"/>
    <n v="0"/>
    <m/>
    <n v="151505.28"/>
    <x v="1"/>
    <s v="RENOV SIN INCREMENTO"/>
    <m/>
  </r>
  <r>
    <x v="26"/>
    <x v="212"/>
    <x v="131"/>
    <n v="44708.09"/>
    <n v="622336.61279999989"/>
    <x v="0"/>
    <n v="715688"/>
    <m/>
    <m/>
    <m/>
    <n v="1"/>
    <n v="715688"/>
    <n v="622336.61279999989"/>
    <n v="0"/>
    <n v="0"/>
    <n v="0"/>
    <n v="0"/>
    <n v="0"/>
    <n v="0"/>
    <n v="0"/>
    <n v="0"/>
    <m/>
    <n v="622336.61279999989"/>
    <x v="1"/>
    <s v="RENOV SIN INCREMENTO"/>
    <m/>
  </r>
  <r>
    <x v="26"/>
    <x v="213"/>
    <x v="5"/>
    <n v="33043.47"/>
    <n v="459965.10239999997"/>
    <x v="1"/>
    <n v="505962"/>
    <n v="18061666"/>
    <m/>
    <n v="18061666"/>
    <n v="0"/>
    <n v="0"/>
    <n v="0"/>
    <n v="1"/>
    <n v="505962"/>
    <n v="459965.10239999997"/>
    <n v="0"/>
    <n v="0"/>
    <n v="0"/>
    <n v="0"/>
    <n v="0"/>
    <m/>
    <n v="459965.10239999997"/>
    <x v="1"/>
    <m/>
    <m/>
  </r>
  <r>
    <x v="27"/>
    <x v="214"/>
    <x v="4"/>
    <n v="15000"/>
    <n v="180000"/>
    <x v="1"/>
    <n v="198000"/>
    <n v="198000"/>
    <m/>
    <n v="198000"/>
    <n v="0"/>
    <n v="0"/>
    <n v="0"/>
    <n v="1"/>
    <n v="198000"/>
    <n v="180000"/>
    <n v="0"/>
    <n v="0"/>
    <n v="0"/>
    <n v="0"/>
    <n v="0"/>
    <m/>
    <n v="180000"/>
    <x v="1"/>
    <m/>
    <m/>
  </r>
  <r>
    <x v="28"/>
    <x v="215"/>
    <x v="132"/>
    <n v="4740.75"/>
    <n v="65991.239999999991"/>
    <x v="1"/>
    <n v="72591"/>
    <m/>
    <m/>
    <m/>
    <n v="0"/>
    <n v="0"/>
    <n v="0"/>
    <n v="1"/>
    <n v="72591"/>
    <n v="65991.239999999991"/>
    <n v="0"/>
    <n v="0"/>
    <n v="0"/>
    <n v="0"/>
    <n v="0"/>
    <m/>
    <n v="65991.239999999991"/>
    <x v="1"/>
    <m/>
    <m/>
  </r>
  <r>
    <x v="28"/>
    <x v="216"/>
    <x v="54"/>
    <n v="3633"/>
    <n v="50571.359999999993"/>
    <x v="1"/>
    <n v="55629"/>
    <m/>
    <m/>
    <m/>
    <n v="0"/>
    <n v="0"/>
    <n v="0"/>
    <n v="1"/>
    <n v="55629"/>
    <n v="50571.359999999993"/>
    <n v="0"/>
    <n v="0"/>
    <n v="0"/>
    <n v="0"/>
    <n v="0"/>
    <m/>
    <n v="50571.359999999993"/>
    <x v="1"/>
    <m/>
    <m/>
  </r>
  <r>
    <x v="28"/>
    <x v="217"/>
    <x v="133"/>
    <n v="7218.75"/>
    <n v="100485"/>
    <x v="2"/>
    <n v="100485"/>
    <m/>
    <m/>
    <m/>
    <n v="0"/>
    <n v="0"/>
    <n v="0"/>
    <n v="0"/>
    <n v="0"/>
    <n v="0"/>
    <n v="1"/>
    <n v="100485"/>
    <n v="0"/>
    <n v="0"/>
    <n v="0"/>
    <m/>
    <n v="100485"/>
    <x v="1"/>
    <m/>
    <m/>
  </r>
  <r>
    <x v="28"/>
    <x v="218"/>
    <x v="134"/>
    <n v="5076.04"/>
    <n v="70658.476799999989"/>
    <x v="0"/>
    <n v="81258"/>
    <m/>
    <m/>
    <m/>
    <n v="1"/>
    <n v="81258"/>
    <n v="70658.476799999989"/>
    <n v="0"/>
    <n v="0"/>
    <n v="0"/>
    <n v="0"/>
    <n v="0"/>
    <n v="0"/>
    <n v="0"/>
    <n v="0"/>
    <m/>
    <n v="70658.476799999989"/>
    <x v="1"/>
    <s v="RENOV SIN INCREMENTO"/>
    <m/>
  </r>
  <r>
    <x v="28"/>
    <x v="219"/>
    <x v="135"/>
    <n v="38654"/>
    <n v="538063.67999999993"/>
    <x v="1"/>
    <n v="591871"/>
    <m/>
    <m/>
    <m/>
    <n v="0"/>
    <n v="0"/>
    <n v="0"/>
    <n v="1"/>
    <n v="591871"/>
    <n v="538063.67999999993"/>
    <n v="0"/>
    <n v="0"/>
    <n v="0"/>
    <n v="0"/>
    <n v="0"/>
    <m/>
    <m/>
    <x v="1"/>
    <m/>
    <m/>
  </r>
  <r>
    <x v="28"/>
    <x v="220"/>
    <x v="6"/>
    <n v="90000"/>
    <n v="1252800"/>
    <x v="2"/>
    <n v="1252800"/>
    <m/>
    <m/>
    <m/>
    <n v="0"/>
    <n v="0"/>
    <n v="0"/>
    <n v="0"/>
    <n v="0"/>
    <n v="0"/>
    <n v="1"/>
    <n v="1252800"/>
    <n v="0"/>
    <n v="0"/>
    <n v="0"/>
    <m/>
    <m/>
    <x v="1"/>
    <m/>
    <m/>
  </r>
  <r>
    <x v="28"/>
    <x v="221"/>
    <x v="6"/>
    <n v="88439.4"/>
    <n v="1231076.4479999996"/>
    <x v="1"/>
    <n v="1354185"/>
    <m/>
    <m/>
    <m/>
    <n v="0"/>
    <n v="0"/>
    <n v="0"/>
    <n v="1"/>
    <n v="1354185"/>
    <n v="1231076.4479999996"/>
    <n v="0"/>
    <n v="0"/>
    <n v="0"/>
    <n v="0"/>
    <n v="0"/>
    <m/>
    <m/>
    <x v="1"/>
    <m/>
    <m/>
  </r>
  <r>
    <x v="28"/>
    <x v="222"/>
    <x v="136"/>
    <n v="53000"/>
    <n v="737760"/>
    <x v="1"/>
    <n v="811536"/>
    <m/>
    <m/>
    <m/>
    <n v="0"/>
    <n v="0"/>
    <n v="0"/>
    <n v="1"/>
    <n v="811536"/>
    <n v="737760"/>
    <n v="0"/>
    <n v="0"/>
    <n v="0"/>
    <n v="0"/>
    <n v="0"/>
    <m/>
    <m/>
    <x v="1"/>
    <m/>
    <m/>
  </r>
  <r>
    <x v="28"/>
    <x v="223"/>
    <x v="5"/>
    <n v="25002.560000000001"/>
    <n v="348035.63520000002"/>
    <x v="3"/>
    <n v="348036"/>
    <m/>
    <m/>
    <m/>
    <n v="0"/>
    <n v="0"/>
    <n v="0"/>
    <n v="0"/>
    <n v="0"/>
    <n v="0"/>
    <n v="0"/>
    <n v="0"/>
    <n v="1"/>
    <n v="348036"/>
    <n v="348035.63520000002"/>
    <m/>
    <m/>
    <x v="1"/>
    <m/>
    <m/>
  </r>
  <r>
    <x v="28"/>
    <x v="224"/>
    <x v="4"/>
    <n v="20000"/>
    <n v="240000"/>
    <x v="0"/>
    <n v="276000"/>
    <n v="4944391"/>
    <n v="612480"/>
    <n v="5556871"/>
    <n v="1"/>
    <n v="276000"/>
    <n v="240000"/>
    <n v="0"/>
    <n v="0"/>
    <n v="0"/>
    <n v="0"/>
    <n v="0"/>
    <n v="0"/>
    <n v="0"/>
    <n v="0"/>
    <m/>
    <n v="276000"/>
    <x v="0"/>
    <m/>
    <m/>
  </r>
  <r>
    <x v="29"/>
    <x v="225"/>
    <x v="6"/>
    <n v="123578"/>
    <n v="1720205.7599999998"/>
    <x v="0"/>
    <n v="1978237"/>
    <m/>
    <m/>
    <m/>
    <n v="1"/>
    <n v="1978237"/>
    <n v="1720205.7599999998"/>
    <n v="0"/>
    <n v="0"/>
    <n v="0"/>
    <n v="0"/>
    <n v="0"/>
    <n v="0"/>
    <n v="0"/>
    <n v="0"/>
    <m/>
    <n v="1720205.7599999998"/>
    <x v="1"/>
    <s v="RENOV SIN INCREMENTO"/>
    <m/>
  </r>
  <r>
    <x v="29"/>
    <x v="226"/>
    <x v="137"/>
    <n v="42500"/>
    <n v="591600"/>
    <x v="0"/>
    <n v="680340"/>
    <n v="2658577"/>
    <m/>
    <n v="2658577"/>
    <n v="1"/>
    <n v="680340"/>
    <n v="591600"/>
    <n v="0"/>
    <n v="0"/>
    <n v="0"/>
    <n v="0"/>
    <n v="0"/>
    <n v="0"/>
    <n v="0"/>
    <n v="0"/>
    <m/>
    <n v="680340"/>
    <x v="0"/>
    <m/>
    <m/>
  </r>
  <r>
    <x v="30"/>
    <x v="227"/>
    <x v="138"/>
    <n v="20000"/>
    <n v="278400"/>
    <x v="0"/>
    <n v="320160"/>
    <m/>
    <m/>
    <m/>
    <n v="1"/>
    <n v="320160"/>
    <n v="278400"/>
    <n v="0"/>
    <n v="0"/>
    <n v="0"/>
    <n v="0"/>
    <n v="0"/>
    <n v="0"/>
    <n v="0"/>
    <n v="0"/>
    <m/>
    <n v="278400"/>
    <x v="1"/>
    <s v="RENOV SIN INCREMENTO"/>
    <m/>
  </r>
  <r>
    <x v="30"/>
    <x v="228"/>
    <x v="6"/>
    <n v="40318.14"/>
    <n v="561228.50879999995"/>
    <x v="0"/>
    <n v="645413"/>
    <m/>
    <m/>
    <m/>
    <n v="1"/>
    <n v="645413"/>
    <n v="561228.50879999995"/>
    <n v="0"/>
    <n v="0"/>
    <n v="0"/>
    <n v="0"/>
    <n v="0"/>
    <n v="0"/>
    <n v="0"/>
    <n v="0"/>
    <m/>
    <n v="561228.50879999995"/>
    <x v="1"/>
    <s v="RENOV SIN INCREMENTO"/>
    <m/>
  </r>
  <r>
    <x v="30"/>
    <x v="229"/>
    <x v="6"/>
    <n v="95000"/>
    <n v="1322400"/>
    <x v="0"/>
    <n v="1520760"/>
    <m/>
    <m/>
    <m/>
    <n v="1"/>
    <n v="1520760"/>
    <n v="1322400"/>
    <n v="0"/>
    <n v="0"/>
    <n v="0"/>
    <n v="0"/>
    <n v="0"/>
    <n v="0"/>
    <n v="0"/>
    <n v="0"/>
    <m/>
    <n v="1322400"/>
    <x v="1"/>
    <s v="RENOV SIN INCREMENTO"/>
    <m/>
  </r>
  <r>
    <x v="30"/>
    <x v="230"/>
    <x v="139"/>
    <n v="58140"/>
    <n v="809308.79999999993"/>
    <x v="2"/>
    <n v="809309"/>
    <m/>
    <m/>
    <m/>
    <n v="0"/>
    <n v="0"/>
    <n v="0"/>
    <n v="0"/>
    <n v="0"/>
    <n v="0"/>
    <n v="1"/>
    <n v="809309"/>
    <n v="0"/>
    <n v="0"/>
    <n v="0"/>
    <m/>
    <n v="809308.79999999993"/>
    <x v="1"/>
    <m/>
    <m/>
  </r>
  <r>
    <x v="30"/>
    <x v="231"/>
    <x v="6"/>
    <n v="389436"/>
    <n v="5420949.1199999992"/>
    <x v="0"/>
    <n v="6234092"/>
    <m/>
    <m/>
    <m/>
    <n v="1"/>
    <n v="6234092"/>
    <n v="5420949.1199999992"/>
    <n v="0"/>
    <n v="0"/>
    <n v="0"/>
    <n v="0"/>
    <n v="0"/>
    <n v="0"/>
    <n v="0"/>
    <n v="0"/>
    <m/>
    <n v="5420949.1199999992"/>
    <x v="1"/>
    <s v="RENOV SIN INCREMENTO"/>
    <m/>
  </r>
  <r>
    <x v="30"/>
    <x v="232"/>
    <x v="8"/>
    <n v="3545"/>
    <n v="49346.399999999994"/>
    <x v="0"/>
    <n v="56749"/>
    <m/>
    <m/>
    <m/>
    <n v="1"/>
    <n v="56749"/>
    <n v="49346.399999999994"/>
    <n v="0"/>
    <n v="0"/>
    <n v="0"/>
    <n v="0"/>
    <n v="0"/>
    <n v="0"/>
    <n v="0"/>
    <n v="0"/>
    <m/>
    <n v="49346.399999999994"/>
    <x v="1"/>
    <s v="RENOV SIN INCREMENTO"/>
    <m/>
  </r>
  <r>
    <x v="30"/>
    <x v="233"/>
    <x v="140"/>
    <n v="52030"/>
    <n v="724257.6"/>
    <x v="2"/>
    <n v="724258"/>
    <m/>
    <m/>
    <m/>
    <n v="0"/>
    <n v="0"/>
    <n v="0"/>
    <n v="0"/>
    <n v="0"/>
    <n v="0"/>
    <n v="1"/>
    <n v="724258"/>
    <n v="0"/>
    <n v="0"/>
    <n v="0"/>
    <m/>
    <m/>
    <x v="1"/>
    <m/>
    <m/>
  </r>
  <r>
    <x v="30"/>
    <x v="234"/>
    <x v="141"/>
    <n v="44000"/>
    <n v="612480"/>
    <x v="1"/>
    <n v="673728"/>
    <m/>
    <m/>
    <m/>
    <n v="0"/>
    <n v="0"/>
    <n v="0"/>
    <n v="1"/>
    <n v="673728"/>
    <n v="612480"/>
    <n v="0"/>
    <n v="0"/>
    <n v="0"/>
    <n v="0"/>
    <n v="0"/>
    <m/>
    <m/>
    <x v="1"/>
    <m/>
    <m/>
  </r>
  <r>
    <x v="30"/>
    <x v="235"/>
    <x v="125"/>
    <n v="167000"/>
    <n v="2324640"/>
    <x v="1"/>
    <n v="2557104"/>
    <m/>
    <m/>
    <m/>
    <n v="0"/>
    <n v="0"/>
    <n v="0"/>
    <n v="1"/>
    <n v="2557104"/>
    <n v="2324640"/>
    <n v="0"/>
    <n v="0"/>
    <n v="0"/>
    <n v="0"/>
    <n v="0"/>
    <m/>
    <m/>
    <x v="1"/>
    <m/>
    <m/>
  </r>
  <r>
    <x v="30"/>
    <x v="236"/>
    <x v="142"/>
    <n v="13800"/>
    <n v="192096"/>
    <x v="1"/>
    <n v="211306"/>
    <m/>
    <m/>
    <m/>
    <n v="0"/>
    <n v="0"/>
    <n v="0"/>
    <n v="1"/>
    <n v="211306"/>
    <n v="192096"/>
    <n v="0"/>
    <n v="0"/>
    <n v="0"/>
    <n v="0"/>
    <n v="0"/>
    <m/>
    <m/>
    <x v="1"/>
    <m/>
    <m/>
  </r>
  <r>
    <x v="30"/>
    <x v="237"/>
    <x v="143"/>
    <n v="15412.06"/>
    <n v="214535.87519999998"/>
    <x v="1"/>
    <n v="235990"/>
    <n v="13988869"/>
    <m/>
    <n v="13988869"/>
    <n v="0"/>
    <n v="0"/>
    <n v="0"/>
    <n v="1"/>
    <n v="235990"/>
    <n v="214535.87519999998"/>
    <n v="0"/>
    <n v="0"/>
    <n v="0"/>
    <n v="0"/>
    <n v="0"/>
    <m/>
    <m/>
    <x v="1"/>
    <m/>
    <m/>
  </r>
  <r>
    <x v="31"/>
    <x v="238"/>
    <x v="144"/>
    <n v="14000"/>
    <n v="194880"/>
    <x v="1"/>
    <n v="214368"/>
    <m/>
    <m/>
    <m/>
    <n v="0"/>
    <n v="0"/>
    <n v="0"/>
    <n v="1"/>
    <n v="214368"/>
    <n v="194880"/>
    <n v="0"/>
    <n v="0"/>
    <n v="0"/>
    <n v="0"/>
    <n v="0"/>
    <m/>
    <m/>
    <x v="1"/>
    <m/>
    <m/>
  </r>
  <r>
    <x v="31"/>
    <x v="239"/>
    <x v="145"/>
    <n v="20598.939999999999"/>
    <n v="286737.24479999993"/>
    <x v="2"/>
    <n v="286738"/>
    <m/>
    <m/>
    <m/>
    <n v="0"/>
    <n v="0"/>
    <n v="0"/>
    <n v="0"/>
    <n v="0"/>
    <n v="0"/>
    <n v="1"/>
    <n v="286738"/>
    <n v="0"/>
    <n v="0"/>
    <n v="0"/>
    <m/>
    <m/>
    <x v="1"/>
    <m/>
    <m/>
  </r>
  <r>
    <x v="31"/>
    <x v="240"/>
    <x v="146"/>
    <n v="20000"/>
    <n v="278400"/>
    <x v="1"/>
    <n v="306240"/>
    <m/>
    <m/>
    <m/>
    <n v="0"/>
    <n v="0"/>
    <n v="0"/>
    <n v="1"/>
    <n v="306240"/>
    <n v="278400"/>
    <n v="0"/>
    <n v="0"/>
    <n v="0"/>
    <n v="0"/>
    <n v="0"/>
    <m/>
    <m/>
    <x v="1"/>
    <m/>
    <m/>
  </r>
  <r>
    <x v="31"/>
    <x v="241"/>
    <x v="6"/>
    <n v="225330"/>
    <n v="3136593.5999999996"/>
    <x v="2"/>
    <n v="3136594"/>
    <m/>
    <m/>
    <m/>
    <n v="0"/>
    <n v="0"/>
    <n v="0"/>
    <n v="0"/>
    <n v="0"/>
    <n v="0"/>
    <n v="1"/>
    <n v="3136594"/>
    <n v="0"/>
    <n v="0"/>
    <n v="0"/>
    <m/>
    <m/>
    <x v="1"/>
    <m/>
    <m/>
  </r>
  <r>
    <x v="31"/>
    <x v="242"/>
    <x v="6"/>
    <n v="226765"/>
    <n v="3156568.8"/>
    <x v="2"/>
    <n v="3156569"/>
    <m/>
    <m/>
    <m/>
    <n v="0"/>
    <n v="0"/>
    <n v="0"/>
    <n v="0"/>
    <n v="0"/>
    <n v="0"/>
    <n v="1"/>
    <n v="3156569"/>
    <n v="0"/>
    <n v="0"/>
    <n v="0"/>
    <m/>
    <m/>
    <x v="1"/>
    <m/>
    <m/>
  </r>
  <r>
    <x v="31"/>
    <x v="243"/>
    <x v="113"/>
    <n v="25704.799999999999"/>
    <n v="357810.81599999993"/>
    <x v="1"/>
    <n v="393592"/>
    <m/>
    <m/>
    <m/>
    <n v="0"/>
    <n v="0"/>
    <n v="0"/>
    <n v="1"/>
    <n v="393592"/>
    <n v="357810.81599999993"/>
    <n v="0"/>
    <n v="0"/>
    <n v="0"/>
    <n v="0"/>
    <n v="0"/>
    <m/>
    <m/>
    <x v="1"/>
    <m/>
    <m/>
  </r>
  <r>
    <x v="31"/>
    <x v="244"/>
    <x v="113"/>
    <n v="6900"/>
    <n v="96048"/>
    <x v="2"/>
    <n v="96048"/>
    <m/>
    <m/>
    <m/>
    <n v="0"/>
    <n v="0"/>
    <n v="0"/>
    <n v="0"/>
    <n v="0"/>
    <n v="0"/>
    <n v="1"/>
    <n v="96048"/>
    <n v="0"/>
    <n v="0"/>
    <n v="0"/>
    <m/>
    <m/>
    <x v="1"/>
    <m/>
    <m/>
  </r>
  <r>
    <x v="31"/>
    <x v="245"/>
    <x v="113"/>
    <n v="110000"/>
    <n v="1531200"/>
    <x v="2"/>
    <n v="1531200"/>
    <m/>
    <m/>
    <m/>
    <n v="0"/>
    <n v="0"/>
    <n v="0"/>
    <n v="0"/>
    <n v="0"/>
    <n v="0"/>
    <n v="1"/>
    <n v="1531200"/>
    <n v="0"/>
    <n v="0"/>
    <n v="0"/>
    <m/>
    <m/>
    <x v="1"/>
    <m/>
    <m/>
  </r>
  <r>
    <x v="31"/>
    <x v="246"/>
    <x v="20"/>
    <n v="28195"/>
    <n v="392474.39999999997"/>
    <x v="2"/>
    <n v="392475"/>
    <m/>
    <m/>
    <m/>
    <n v="0"/>
    <n v="0"/>
    <n v="0"/>
    <n v="0"/>
    <n v="0"/>
    <n v="0"/>
    <n v="1"/>
    <n v="392475"/>
    <n v="0"/>
    <n v="0"/>
    <n v="0"/>
    <m/>
    <m/>
    <x v="1"/>
    <m/>
    <m/>
  </r>
  <r>
    <x v="31"/>
    <x v="247"/>
    <x v="4"/>
    <n v="17000"/>
    <n v="204000"/>
    <x v="2"/>
    <n v="204000"/>
    <n v="9717824"/>
    <n v="5832480"/>
    <n v="15550304"/>
    <n v="0"/>
    <n v="0"/>
    <n v="0"/>
    <n v="0"/>
    <n v="0"/>
    <n v="0"/>
    <n v="1"/>
    <n v="204000"/>
    <n v="0"/>
    <n v="0"/>
    <n v="0"/>
    <m/>
    <m/>
    <x v="1"/>
    <m/>
    <m/>
  </r>
  <r>
    <x v="32"/>
    <x v="248"/>
    <x v="2"/>
    <n v="20240"/>
    <n v="281740.79999999999"/>
    <x v="1"/>
    <n v="309915"/>
    <m/>
    <m/>
    <m/>
    <n v="0"/>
    <n v="0"/>
    <n v="0"/>
    <n v="1"/>
    <n v="309915"/>
    <n v="281740.79999999999"/>
    <n v="0"/>
    <n v="0"/>
    <n v="0"/>
    <n v="0"/>
    <n v="0"/>
    <m/>
    <m/>
    <x v="1"/>
    <m/>
    <m/>
  </r>
  <r>
    <x v="32"/>
    <x v="249"/>
    <x v="6"/>
    <n v="65000"/>
    <n v="904799.99999999988"/>
    <x v="2"/>
    <n v="904800"/>
    <m/>
    <m/>
    <m/>
    <n v="0"/>
    <n v="0"/>
    <n v="0"/>
    <n v="0"/>
    <n v="0"/>
    <n v="0"/>
    <n v="1"/>
    <n v="904800"/>
    <n v="0"/>
    <n v="0"/>
    <n v="0"/>
    <m/>
    <m/>
    <x v="1"/>
    <m/>
    <m/>
  </r>
  <r>
    <x v="32"/>
    <x v="250"/>
    <x v="12"/>
    <n v="12287.6"/>
    <n v="171043.39199999999"/>
    <x v="1"/>
    <n v="188148"/>
    <m/>
    <m/>
    <m/>
    <n v="0"/>
    <n v="0"/>
    <n v="0"/>
    <n v="1"/>
    <n v="188148"/>
    <n v="171043.39199999999"/>
    <n v="0"/>
    <n v="0"/>
    <n v="0"/>
    <n v="0"/>
    <n v="0"/>
    <m/>
    <m/>
    <x v="1"/>
    <m/>
    <m/>
  </r>
  <r>
    <x v="32"/>
    <x v="251"/>
    <x v="147"/>
    <n v="15732.22"/>
    <n v="218992.50239999997"/>
    <x v="2"/>
    <n v="218993"/>
    <m/>
    <m/>
    <m/>
    <n v="0"/>
    <n v="0"/>
    <n v="0"/>
    <n v="0"/>
    <n v="0"/>
    <n v="0"/>
    <n v="1"/>
    <n v="218993"/>
    <n v="0"/>
    <n v="0"/>
    <n v="0"/>
    <m/>
    <m/>
    <x v="1"/>
    <m/>
    <m/>
  </r>
  <r>
    <x v="32"/>
    <x v="252"/>
    <x v="147"/>
    <n v="16718.580000000002"/>
    <n v="232722.6336"/>
    <x v="1"/>
    <n v="255995"/>
    <m/>
    <m/>
    <m/>
    <n v="0"/>
    <n v="0"/>
    <n v="0"/>
    <n v="1"/>
    <n v="255995"/>
    <n v="232722.6336"/>
    <n v="0"/>
    <n v="0"/>
    <n v="0"/>
    <n v="0"/>
    <n v="0"/>
    <m/>
    <m/>
    <x v="1"/>
    <m/>
    <m/>
  </r>
  <r>
    <x v="32"/>
    <x v="253"/>
    <x v="148"/>
    <n v="35000"/>
    <n v="487199.99999999994"/>
    <x v="1"/>
    <n v="535920"/>
    <m/>
    <m/>
    <m/>
    <n v="0"/>
    <n v="0"/>
    <n v="0"/>
    <n v="1"/>
    <n v="535920"/>
    <n v="487199.99999999994"/>
    <n v="0"/>
    <n v="0"/>
    <n v="0"/>
    <n v="0"/>
    <n v="0"/>
    <m/>
    <m/>
    <x v="1"/>
    <m/>
    <m/>
  </r>
  <r>
    <x v="32"/>
    <x v="254"/>
    <x v="149"/>
    <n v="57095"/>
    <n v="794762.39999999991"/>
    <x v="2"/>
    <n v="794763"/>
    <m/>
    <m/>
    <m/>
    <n v="0"/>
    <n v="0"/>
    <n v="0"/>
    <n v="0"/>
    <n v="0"/>
    <n v="0"/>
    <n v="1"/>
    <n v="794763"/>
    <n v="0"/>
    <n v="0"/>
    <n v="0"/>
    <m/>
    <m/>
    <x v="1"/>
    <m/>
    <m/>
  </r>
  <r>
    <x v="32"/>
    <x v="255"/>
    <x v="4"/>
    <n v="13500"/>
    <n v="162000"/>
    <x v="1"/>
    <n v="178200"/>
    <m/>
    <m/>
    <m/>
    <n v="0"/>
    <n v="0"/>
    <n v="0"/>
    <n v="1"/>
    <n v="178200"/>
    <n v="162000"/>
    <n v="0"/>
    <n v="0"/>
    <n v="0"/>
    <n v="0"/>
    <n v="0"/>
    <m/>
    <m/>
    <x v="1"/>
    <m/>
    <m/>
  </r>
  <r>
    <x v="32"/>
    <x v="256"/>
    <x v="56"/>
    <n v="9279.8839999999982"/>
    <n v="111358.60799999998"/>
    <x v="2"/>
    <n v="111359"/>
    <n v="3498093"/>
    <n v="723840"/>
    <n v="4221933"/>
    <n v="0"/>
    <n v="0"/>
    <n v="0"/>
    <n v="0"/>
    <n v="0"/>
    <n v="0"/>
    <n v="1"/>
    <n v="111359"/>
    <n v="0"/>
    <n v="0"/>
    <n v="0"/>
    <m/>
    <m/>
    <x v="1"/>
    <m/>
    <m/>
  </r>
  <r>
    <x v="33"/>
    <x v="257"/>
    <x v="150"/>
    <n v="161943.26"/>
    <n v="2254250.1792000001"/>
    <x v="1"/>
    <n v="2479676"/>
    <n v="2479676"/>
    <m/>
    <n v="2479676"/>
    <n v="0"/>
    <n v="0"/>
    <n v="0"/>
    <n v="1"/>
    <n v="2479676"/>
    <n v="2254250.1792000001"/>
    <n v="0"/>
    <n v="0"/>
    <n v="0"/>
    <n v="0"/>
    <n v="0"/>
    <m/>
    <m/>
    <x v="1"/>
    <m/>
    <m/>
  </r>
  <r>
    <x v="34"/>
    <x v="258"/>
    <x v="40"/>
    <n v="5458814.54"/>
    <n v="75986698.396799996"/>
    <x v="2"/>
    <n v="75986699"/>
    <m/>
    <m/>
    <m/>
    <n v="0"/>
    <n v="0"/>
    <n v="0"/>
    <n v="0"/>
    <n v="0"/>
    <n v="0"/>
    <n v="1"/>
    <n v="75986699"/>
    <n v="0"/>
    <n v="0"/>
    <n v="0"/>
    <m/>
    <m/>
    <x v="1"/>
    <m/>
    <m/>
  </r>
  <r>
    <x v="34"/>
    <x v="259"/>
    <x v="151"/>
    <n v="1207024.48"/>
    <n v="16801780.761599999"/>
    <x v="1"/>
    <n v="18481959"/>
    <m/>
    <m/>
    <m/>
    <n v="0"/>
    <n v="0"/>
    <n v="0"/>
    <n v="1"/>
    <n v="18481959"/>
    <n v="16801780.761599999"/>
    <n v="0"/>
    <n v="0"/>
    <n v="0"/>
    <n v="0"/>
    <n v="0"/>
    <m/>
    <m/>
    <x v="1"/>
    <m/>
    <m/>
  </r>
  <r>
    <x v="34"/>
    <x v="260"/>
    <x v="88"/>
    <n v="103458.6"/>
    <n v="1440143.7120000001"/>
    <x v="2"/>
    <n v="1440144"/>
    <n v="95908802"/>
    <m/>
    <n v="95908802"/>
    <n v="0"/>
    <n v="0"/>
    <n v="0"/>
    <n v="0"/>
    <n v="0"/>
    <n v="0"/>
    <n v="1"/>
    <n v="1440144"/>
    <n v="0"/>
    <n v="0"/>
    <n v="0"/>
    <m/>
    <m/>
    <x v="1"/>
    <m/>
    <m/>
  </r>
  <r>
    <x v="6"/>
    <x v="261"/>
    <x v="152"/>
    <n v="17000"/>
    <n v="204000"/>
    <x v="4"/>
    <n v="204000"/>
    <m/>
    <m/>
    <m/>
    <n v="0"/>
    <m/>
    <m/>
    <n v="0"/>
    <m/>
    <m/>
    <n v="0"/>
    <m/>
    <n v="0"/>
    <m/>
    <m/>
    <m/>
    <m/>
    <x v="1"/>
    <m/>
    <m/>
  </r>
  <r>
    <x v="6"/>
    <x v="262"/>
    <x v="153"/>
    <n v="120000"/>
    <n v="1670400"/>
    <x v="4"/>
    <n v="1670400"/>
    <m/>
    <m/>
    <m/>
    <m/>
    <m/>
    <m/>
    <m/>
    <m/>
    <m/>
    <m/>
    <m/>
    <m/>
    <m/>
    <m/>
    <m/>
    <n v="1670400"/>
    <x v="0"/>
    <s v="Nuevo"/>
    <m/>
  </r>
  <r>
    <x v="6"/>
    <x v="262"/>
    <x v="21"/>
    <n v="600000"/>
    <n v="8352000"/>
    <x v="4"/>
    <n v="8352000"/>
    <n v="10226400"/>
    <m/>
    <m/>
    <m/>
    <m/>
    <m/>
    <m/>
    <m/>
    <m/>
    <m/>
    <m/>
    <m/>
    <m/>
    <m/>
    <m/>
    <m/>
    <x v="1"/>
    <m/>
    <m/>
  </r>
  <r>
    <x v="7"/>
    <x v="262"/>
    <x v="154"/>
    <n v="500000"/>
    <n v="6959999.9999999991"/>
    <x v="4"/>
    <n v="6959999.9999999991"/>
    <n v="6959999.9999999991"/>
    <m/>
    <m/>
    <m/>
    <m/>
    <m/>
    <m/>
    <m/>
    <m/>
    <m/>
    <m/>
    <m/>
    <m/>
    <m/>
    <m/>
    <n v="6959999.9999999991"/>
    <x v="0"/>
    <s v="Nuevo"/>
    <m/>
  </r>
  <r>
    <x v="9"/>
    <x v="262"/>
    <x v="21"/>
    <n v="130000"/>
    <n v="1809599.9999999998"/>
    <x v="4"/>
    <n v="1809599.9999999998"/>
    <n v="1809599.9999999998"/>
    <m/>
    <m/>
    <m/>
    <m/>
    <m/>
    <m/>
    <m/>
    <m/>
    <m/>
    <m/>
    <m/>
    <m/>
    <m/>
    <m/>
    <m/>
    <x v="1"/>
    <m/>
    <m/>
  </r>
  <r>
    <x v="15"/>
    <x v="262"/>
    <x v="43"/>
    <n v="1500000"/>
    <n v="20880000"/>
    <x v="4"/>
    <n v="20880000"/>
    <m/>
    <m/>
    <m/>
    <m/>
    <m/>
    <m/>
    <m/>
    <m/>
    <m/>
    <m/>
    <m/>
    <m/>
    <m/>
    <m/>
    <m/>
    <m/>
    <x v="1"/>
    <m/>
    <m/>
  </r>
  <r>
    <x v="15"/>
    <x v="262"/>
    <x v="155"/>
    <n v="50000"/>
    <n v="696000"/>
    <x v="4"/>
    <n v="696000"/>
    <n v="21576000"/>
    <m/>
    <m/>
    <m/>
    <m/>
    <m/>
    <m/>
    <m/>
    <m/>
    <m/>
    <m/>
    <m/>
    <m/>
    <m/>
    <m/>
    <m/>
    <x v="1"/>
    <m/>
    <m/>
  </r>
  <r>
    <x v="10"/>
    <x v="262"/>
    <x v="20"/>
    <n v="70000"/>
    <n v="974400"/>
    <x v="4"/>
    <n v="974400"/>
    <n v="974400"/>
    <m/>
    <m/>
    <m/>
    <m/>
    <m/>
    <m/>
    <m/>
    <m/>
    <m/>
    <m/>
    <m/>
    <m/>
    <m/>
    <m/>
    <n v="974400"/>
    <x v="0"/>
    <s v="Nuevo"/>
    <m/>
  </r>
  <r>
    <x v="12"/>
    <x v="263"/>
    <x v="156"/>
    <n v="724240"/>
    <n v="10081421"/>
    <x v="4"/>
    <n v="10081421"/>
    <n v="10081421"/>
    <m/>
    <m/>
    <m/>
    <m/>
    <m/>
    <m/>
    <m/>
    <m/>
    <m/>
    <m/>
    <m/>
    <m/>
    <m/>
    <m/>
    <n v="10081421"/>
    <x v="0"/>
    <s v="Nuevo"/>
    <m/>
  </r>
  <r>
    <x v="13"/>
    <x v="262"/>
    <x v="91"/>
    <n v="950000"/>
    <n v="13224000"/>
    <x v="4"/>
    <n v="13224000"/>
    <n v="13224000"/>
    <m/>
    <m/>
    <m/>
    <m/>
    <m/>
    <m/>
    <m/>
    <m/>
    <m/>
    <m/>
    <m/>
    <m/>
    <m/>
    <m/>
    <m/>
    <x v="1"/>
    <m/>
    <m/>
  </r>
  <r>
    <x v="16"/>
    <x v="264"/>
    <x v="91"/>
    <n v="95000"/>
    <n v="1322400"/>
    <x v="4"/>
    <n v="1322400"/>
    <m/>
    <m/>
    <m/>
    <m/>
    <m/>
    <m/>
    <m/>
    <m/>
    <m/>
    <m/>
    <m/>
    <m/>
    <m/>
    <m/>
    <m/>
    <m/>
    <x v="1"/>
    <m/>
    <m/>
  </r>
  <r>
    <x v="16"/>
    <x v="265"/>
    <x v="157"/>
    <n v="156000"/>
    <n v="2171520"/>
    <x v="4"/>
    <n v="2171520"/>
    <m/>
    <m/>
    <m/>
    <m/>
    <m/>
    <m/>
    <m/>
    <m/>
    <m/>
    <m/>
    <m/>
    <m/>
    <m/>
    <m/>
    <m/>
    <m/>
    <x v="1"/>
    <m/>
    <m/>
  </r>
  <r>
    <x v="16"/>
    <x v="266"/>
    <x v="158"/>
    <n v="25000"/>
    <n v="300000"/>
    <x v="4"/>
    <n v="300000"/>
    <n v="3793920"/>
    <m/>
    <m/>
    <m/>
    <m/>
    <m/>
    <m/>
    <m/>
    <m/>
    <m/>
    <m/>
    <m/>
    <m/>
    <m/>
    <m/>
    <m/>
    <x v="1"/>
    <m/>
    <m/>
  </r>
  <r>
    <x v="8"/>
    <x v="267"/>
    <x v="21"/>
    <n v="2069315.32"/>
    <n v="28804869.254399996"/>
    <x v="4"/>
    <n v="28804869.254399996"/>
    <m/>
    <m/>
    <m/>
    <m/>
    <m/>
    <m/>
    <m/>
    <m/>
    <m/>
    <m/>
    <m/>
    <m/>
    <m/>
    <m/>
    <m/>
    <n v="28804869.254399996"/>
    <x v="0"/>
    <s v="Nuevo"/>
    <m/>
  </r>
  <r>
    <x v="8"/>
    <x v="262"/>
    <x v="21"/>
    <n v="1684391.96"/>
    <n v="23446736.083199997"/>
    <x v="4"/>
    <n v="23446736.083199997"/>
    <n v="52251605.337599993"/>
    <m/>
    <m/>
    <m/>
    <m/>
    <m/>
    <m/>
    <m/>
    <m/>
    <m/>
    <m/>
    <m/>
    <m/>
    <m/>
    <m/>
    <m/>
    <x v="1"/>
    <m/>
    <m/>
  </r>
  <r>
    <x v="19"/>
    <x v="268"/>
    <x v="159"/>
    <n v="305397.7"/>
    <n v="4251136"/>
    <x v="4"/>
    <n v="4251136"/>
    <n v="4251136"/>
    <m/>
    <m/>
    <m/>
    <m/>
    <m/>
    <m/>
    <m/>
    <m/>
    <m/>
    <m/>
    <m/>
    <m/>
    <m/>
    <m/>
    <n v="4251136"/>
    <x v="0"/>
    <s v="Nuevo"/>
    <m/>
  </r>
  <r>
    <x v="20"/>
    <x v="262"/>
    <x v="5"/>
    <n v="88000"/>
    <n v="1224960"/>
    <x v="4"/>
    <n v="1224960"/>
    <m/>
    <m/>
    <m/>
    <m/>
    <m/>
    <m/>
    <m/>
    <m/>
    <m/>
    <m/>
    <m/>
    <m/>
    <m/>
    <m/>
    <m/>
    <m/>
    <x v="1"/>
    <m/>
    <m/>
  </r>
  <r>
    <x v="20"/>
    <x v="262"/>
    <x v="160"/>
    <n v="200000"/>
    <n v="2784000"/>
    <x v="4"/>
    <n v="2784000"/>
    <m/>
    <m/>
    <m/>
    <m/>
    <m/>
    <m/>
    <m/>
    <m/>
    <m/>
    <m/>
    <m/>
    <m/>
    <m/>
    <m/>
    <m/>
    <m/>
    <x v="1"/>
    <m/>
    <m/>
  </r>
  <r>
    <x v="20"/>
    <x v="262"/>
    <x v="161"/>
    <n v="200000"/>
    <n v="2784000"/>
    <x v="4"/>
    <n v="2784000"/>
    <n v="6792960"/>
    <m/>
    <m/>
    <m/>
    <m/>
    <m/>
    <m/>
    <m/>
    <m/>
    <m/>
    <m/>
    <m/>
    <m/>
    <m/>
    <m/>
    <m/>
    <x v="1"/>
    <m/>
    <m/>
  </r>
  <r>
    <x v="21"/>
    <x v="262"/>
    <x v="20"/>
    <n v="50000"/>
    <n v="696000"/>
    <x v="4"/>
    <n v="696000"/>
    <m/>
    <m/>
    <m/>
    <m/>
    <m/>
    <m/>
    <m/>
    <m/>
    <m/>
    <m/>
    <m/>
    <m/>
    <m/>
    <m/>
    <m/>
    <m/>
    <x v="1"/>
    <m/>
    <m/>
  </r>
  <r>
    <x v="21"/>
    <x v="262"/>
    <x v="162"/>
    <n v="50000"/>
    <n v="696000"/>
    <x v="4"/>
    <n v="696000"/>
    <m/>
    <m/>
    <m/>
    <m/>
    <m/>
    <m/>
    <m/>
    <m/>
    <m/>
    <m/>
    <m/>
    <m/>
    <m/>
    <m/>
    <m/>
    <m/>
    <x v="1"/>
    <m/>
    <m/>
  </r>
  <r>
    <x v="21"/>
    <x v="262"/>
    <x v="163"/>
    <n v="35000"/>
    <n v="487200"/>
    <x v="4"/>
    <n v="487200"/>
    <m/>
    <m/>
    <m/>
    <m/>
    <m/>
    <m/>
    <m/>
    <m/>
    <m/>
    <m/>
    <m/>
    <m/>
    <m/>
    <m/>
    <m/>
    <m/>
    <x v="1"/>
    <m/>
    <m/>
  </r>
  <r>
    <x v="21"/>
    <x v="262"/>
    <x v="164"/>
    <n v="50000"/>
    <n v="696000"/>
    <x v="4"/>
    <n v="696000"/>
    <m/>
    <m/>
    <m/>
    <m/>
    <m/>
    <m/>
    <m/>
    <m/>
    <m/>
    <m/>
    <m/>
    <m/>
    <m/>
    <m/>
    <m/>
    <m/>
    <x v="1"/>
    <m/>
    <m/>
  </r>
  <r>
    <x v="21"/>
    <x v="262"/>
    <x v="88"/>
    <n v="30000"/>
    <n v="417600"/>
    <x v="4"/>
    <n v="417600"/>
    <n v="2992800"/>
    <m/>
    <m/>
    <m/>
    <m/>
    <m/>
    <m/>
    <m/>
    <m/>
    <m/>
    <m/>
    <m/>
    <m/>
    <m/>
    <m/>
    <m/>
    <x v="1"/>
    <m/>
    <m/>
  </r>
  <r>
    <x v="24"/>
    <x v="262"/>
    <x v="165"/>
    <n v="650000"/>
    <n v="9048000"/>
    <x v="4"/>
    <n v="9048000"/>
    <n v="9048000"/>
    <m/>
    <m/>
    <m/>
    <m/>
    <m/>
    <m/>
    <m/>
    <m/>
    <m/>
    <m/>
    <m/>
    <m/>
    <m/>
    <m/>
    <m/>
    <x v="1"/>
    <m/>
    <m/>
  </r>
  <r>
    <x v="28"/>
    <x v="269"/>
    <x v="166"/>
    <n v="35000"/>
    <n v="487200"/>
    <x v="4"/>
    <n v="487200"/>
    <m/>
    <m/>
    <m/>
    <m/>
    <m/>
    <m/>
    <m/>
    <m/>
    <m/>
    <m/>
    <m/>
    <m/>
    <m/>
    <m/>
    <m/>
    <m/>
    <x v="1"/>
    <m/>
    <m/>
  </r>
  <r>
    <x v="28"/>
    <x v="270"/>
    <x v="167"/>
    <n v="9000"/>
    <n v="125280"/>
    <x v="4"/>
    <n v="125280"/>
    <n v="612480"/>
    <m/>
    <m/>
    <m/>
    <m/>
    <m/>
    <m/>
    <m/>
    <m/>
    <m/>
    <m/>
    <m/>
    <m/>
    <m/>
    <m/>
    <m/>
    <x v="1"/>
    <m/>
    <m/>
  </r>
  <r>
    <x v="31"/>
    <x v="262"/>
    <x v="43"/>
    <n v="269000"/>
    <n v="3744480"/>
    <x v="4"/>
    <n v="3744480"/>
    <m/>
    <m/>
    <m/>
    <m/>
    <m/>
    <m/>
    <m/>
    <m/>
    <m/>
    <m/>
    <m/>
    <m/>
    <m/>
    <m/>
    <m/>
    <m/>
    <x v="1"/>
    <m/>
    <m/>
  </r>
  <r>
    <x v="31"/>
    <x v="262"/>
    <x v="168"/>
    <n v="150000"/>
    <n v="2088000"/>
    <x v="4"/>
    <n v="2088000"/>
    <n v="5832480"/>
    <m/>
    <m/>
    <m/>
    <m/>
    <m/>
    <m/>
    <m/>
    <m/>
    <m/>
    <m/>
    <m/>
    <m/>
    <m/>
    <m/>
    <n v="2088000"/>
    <x v="0"/>
    <s v="Nuevo"/>
    <m/>
  </r>
  <r>
    <x v="35"/>
    <x v="262"/>
    <x v="152"/>
    <n v="25500"/>
    <n v="306000"/>
    <x v="4"/>
    <n v="306000"/>
    <n v="306000"/>
    <m/>
    <m/>
    <m/>
    <m/>
    <m/>
    <m/>
    <m/>
    <m/>
    <m/>
    <m/>
    <m/>
    <m/>
    <m/>
    <m/>
    <n v="306000"/>
    <x v="0"/>
    <s v="Nuevo"/>
    <m/>
  </r>
  <r>
    <x v="32"/>
    <x v="271"/>
    <x v="91"/>
    <n v="40000"/>
    <n v="556800"/>
    <x v="4"/>
    <n v="556800"/>
    <m/>
    <m/>
    <m/>
    <m/>
    <m/>
    <m/>
    <m/>
    <m/>
    <m/>
    <m/>
    <m/>
    <m/>
    <m/>
    <m/>
    <m/>
    <n v="556800"/>
    <x v="0"/>
    <s v="Nuevo"/>
    <m/>
  </r>
  <r>
    <x v="32"/>
    <x v="272"/>
    <x v="169"/>
    <n v="12000"/>
    <n v="167040"/>
    <x v="4"/>
    <n v="167040"/>
    <n v="723840"/>
    <m/>
    <m/>
    <m/>
    <m/>
    <m/>
    <m/>
    <m/>
    <m/>
    <m/>
    <m/>
    <m/>
    <m/>
    <m/>
    <m/>
    <m/>
    <x v="1"/>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4B9918C-467B-477C-AAC6-4B2871C3D424}"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D39" firstHeaderRow="0" firstDataRow="1" firstDataCol="1"/>
  <pivotFields count="10">
    <pivotField axis="axisRow" dataField="1" showAll="0">
      <items count="36">
        <item x="0"/>
        <item x="1"/>
        <item x="2"/>
        <item x="3"/>
        <item x="6"/>
        <item x="7"/>
        <item x="4"/>
        <item x="5"/>
        <item x="9"/>
        <item x="14"/>
        <item x="15"/>
        <item x="10"/>
        <item x="11"/>
        <item x="12"/>
        <item x="13"/>
        <item x="16"/>
        <item x="17"/>
        <item x="18"/>
        <item x="8"/>
        <item x="33"/>
        <item x="19"/>
        <item x="20"/>
        <item x="21"/>
        <item x="22"/>
        <item x="23"/>
        <item x="24"/>
        <item x="25"/>
        <item x="26"/>
        <item x="34"/>
        <item x="27"/>
        <item x="28"/>
        <item x="29"/>
        <item x="30"/>
        <item x="31"/>
        <item x="32"/>
        <item t="default"/>
      </items>
    </pivotField>
    <pivotField showAll="0"/>
    <pivotField showAll="0"/>
    <pivotField showAll="0"/>
    <pivotField numFmtId="164" showAll="0"/>
    <pivotField showAll="0"/>
    <pivotField numFmtId="164" showAll="0"/>
    <pivotField showAll="0"/>
    <pivotField dataField="1" showAll="0"/>
    <pivotField dataField="1" showAll="0"/>
  </pivotFields>
  <rowFields count="1">
    <field x="0"/>
  </rowFields>
  <rowItems count="3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t="grand">
      <x/>
    </i>
  </rowItems>
  <colFields count="1">
    <field x="-2"/>
  </colFields>
  <colItems count="3">
    <i>
      <x/>
    </i>
    <i i="1">
      <x v="1"/>
    </i>
    <i i="2">
      <x v="2"/>
    </i>
  </colItems>
  <dataFields count="3">
    <dataField name="Cuenta de Organo de Operación Administrativa Desconcentrada" fld="0" subtotal="count" baseField="0" baseItem="0"/>
    <dataField name="Cuenta de Nuevos" fld="8" subtotal="countNums" baseField="0" baseItem="0"/>
    <dataField name="Suma de Total2" fld="9" baseField="0" baseItem="0"/>
  </dataFields>
  <formats count="4">
    <format dxfId="8">
      <pivotArea collapsedLevelsAreSubtotals="1" fieldPosition="0">
        <references count="1">
          <reference field="0" count="0"/>
        </references>
      </pivotArea>
    </format>
    <format dxfId="7">
      <pivotArea field="0" type="button" dataOnly="0" labelOnly="1" outline="0" axis="axisRow" fieldPosition="0"/>
    </format>
    <format dxfId="6">
      <pivotArea dataOnly="0" labelOnly="1" fieldPosition="0">
        <references count="1">
          <reference field="0" count="0"/>
        </references>
      </pivotArea>
    </format>
    <format dxfId="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9A202F9-F1FD-4789-A2F9-C66FD8C86A1F}" name="TablaDinámica2"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4:D40" firstHeaderRow="0" firstDataRow="1" firstDataCol="1" rowPageCount="2" colPageCount="1"/>
  <pivotFields count="26">
    <pivotField axis="axisRow" dataField="1" showAll="0">
      <items count="37">
        <item x="0"/>
        <item x="1"/>
        <item x="2"/>
        <item x="3"/>
        <item x="6"/>
        <item x="7"/>
        <item x="4"/>
        <item x="5"/>
        <item x="9"/>
        <item x="14"/>
        <item x="15"/>
        <item x="10"/>
        <item x="11"/>
        <item x="12"/>
        <item x="13"/>
        <item x="16"/>
        <item x="17"/>
        <item x="18"/>
        <item x="8"/>
        <item x="33"/>
        <item x="19"/>
        <item x="20"/>
        <item x="21"/>
        <item x="22"/>
        <item x="23"/>
        <item x="24"/>
        <item x="25"/>
        <item x="26"/>
        <item x="34"/>
        <item x="27"/>
        <item x="28"/>
        <item x="29"/>
        <item x="30"/>
        <item x="31"/>
        <item x="35"/>
        <item x="32"/>
        <item t="default"/>
      </items>
    </pivotField>
    <pivotField showAll="0">
      <items count="274">
        <item x="26"/>
        <item x="30"/>
        <item x="34"/>
        <item x="25"/>
        <item x="265"/>
        <item x="39"/>
        <item x="241"/>
        <item x="239"/>
        <item x="161"/>
        <item x="38"/>
        <item x="115"/>
        <item x="149"/>
        <item x="59"/>
        <item x="221"/>
        <item x="37"/>
        <item x="205"/>
        <item x="4"/>
        <item x="140"/>
        <item x="165"/>
        <item x="177"/>
        <item x="176"/>
        <item x="29"/>
        <item x="31"/>
        <item x="32"/>
        <item x="236"/>
        <item x="24"/>
        <item x="20"/>
        <item x="42"/>
        <item x="134"/>
        <item x="90"/>
        <item x="145"/>
        <item x="154"/>
        <item x="249"/>
        <item x="127"/>
        <item x="240"/>
        <item x="97"/>
        <item x="231"/>
        <item x="206"/>
        <item x="110"/>
        <item x="225"/>
        <item x="125"/>
        <item x="162"/>
        <item x="228"/>
        <item x="62"/>
        <item x="123"/>
        <item x="219"/>
        <item x="153"/>
        <item x="189"/>
        <item x="244"/>
        <item x="164"/>
        <item x="53"/>
        <item x="170"/>
        <item x="40"/>
        <item x="235"/>
        <item x="9"/>
        <item x="0"/>
        <item x="72"/>
        <item x="229"/>
        <item x="16"/>
        <item x="13"/>
        <item x="187"/>
        <item x="15"/>
        <item x="14"/>
        <item x="6"/>
        <item x="84"/>
        <item x="44"/>
        <item x="8"/>
        <item x="69"/>
        <item x="175"/>
        <item x="91"/>
        <item x="201"/>
        <item x="208"/>
        <item x="197"/>
        <item x="43"/>
        <item x="11"/>
        <item x="174"/>
        <item x="167"/>
        <item x="166"/>
        <item x="209"/>
        <item x="181"/>
        <item x="21"/>
        <item x="102"/>
        <item x="47"/>
        <item x="226"/>
        <item x="74"/>
        <item x="94"/>
        <item x="105"/>
        <item x="151"/>
        <item x="148"/>
        <item x="173"/>
        <item x="163"/>
        <item x="214"/>
        <item x="75"/>
        <item x="233"/>
        <item x="237"/>
        <item x="35"/>
        <item x="183"/>
        <item x="188"/>
        <item x="169"/>
        <item x="220"/>
        <item x="65"/>
        <item x="257"/>
        <item x="28"/>
        <item x="248"/>
        <item x="131"/>
        <item x="260"/>
        <item x="252"/>
        <item x="12"/>
        <item x="54"/>
        <item x="114"/>
        <item x="82"/>
        <item x="159"/>
        <item x="267"/>
        <item x="185"/>
        <item x="223"/>
        <item x="129"/>
        <item x="130"/>
        <item x="128"/>
        <item x="2"/>
        <item x="1"/>
        <item x="18"/>
        <item x="99"/>
        <item x="184"/>
        <item x="216"/>
        <item x="36"/>
        <item x="104"/>
        <item x="124"/>
        <item x="76"/>
        <item x="95"/>
        <item x="45"/>
        <item x="168"/>
        <item x="101"/>
        <item x="100"/>
        <item x="71"/>
        <item x="138"/>
        <item x="52"/>
        <item x="55"/>
        <item x="117"/>
        <item x="250"/>
        <item x="88"/>
        <item x="106"/>
        <item x="89"/>
        <item x="126"/>
        <item x="152"/>
        <item x="7"/>
        <item x="186"/>
        <item x="272"/>
        <item x="243"/>
        <item x="217"/>
        <item x="77"/>
        <item x="251"/>
        <item x="203"/>
        <item x="121"/>
        <item x="256"/>
        <item x="179"/>
        <item x="193"/>
        <item x="63"/>
        <item x="64"/>
        <item x="3"/>
        <item x="70"/>
        <item x="61"/>
        <item x="23"/>
        <item x="227"/>
        <item x="22"/>
        <item x="133"/>
        <item x="5"/>
        <item x="98"/>
        <item x="182"/>
        <item x="93"/>
        <item x="234"/>
        <item x="264"/>
        <item x="113"/>
        <item x="171"/>
        <item x="215"/>
        <item x="111"/>
        <item x="261"/>
        <item x="255"/>
        <item x="57"/>
        <item x="58"/>
        <item x="158"/>
        <item x="155"/>
        <item x="268"/>
        <item x="160"/>
        <item x="87"/>
        <item x="96"/>
        <item x="137"/>
        <item x="68"/>
        <item x="247"/>
        <item x="238"/>
        <item x="218"/>
        <item x="136"/>
        <item x="73"/>
        <item x="41"/>
        <item x="116"/>
        <item x="144"/>
        <item x="132"/>
        <item x="172"/>
        <item x="245"/>
        <item x="17"/>
        <item x="49"/>
        <item x="46"/>
        <item x="103"/>
        <item x="107"/>
        <item x="92"/>
        <item x="119"/>
        <item x="118"/>
        <item x="135"/>
        <item x="108"/>
        <item x="150"/>
        <item x="190"/>
        <item x="192"/>
        <item x="78"/>
        <item x="51"/>
        <item x="194"/>
        <item x="213"/>
        <item x="109"/>
        <item x="120"/>
        <item x="224"/>
        <item x="230"/>
        <item x="66"/>
        <item x="207"/>
        <item x="48"/>
        <item x="246"/>
        <item x="200"/>
        <item x="212"/>
        <item x="50"/>
        <item x="10"/>
        <item x="33"/>
        <item x="79"/>
        <item x="147"/>
        <item x="259"/>
        <item x="198"/>
        <item x="258"/>
        <item x="112"/>
        <item x="141"/>
        <item x="86"/>
        <item x="263"/>
        <item x="142"/>
        <item x="254"/>
        <item x="60"/>
        <item x="210"/>
        <item x="178"/>
        <item x="143"/>
        <item x="195"/>
        <item x="199"/>
        <item x="202"/>
        <item x="204"/>
        <item x="191"/>
        <item x="253"/>
        <item x="19"/>
        <item x="85"/>
        <item x="80"/>
        <item x="196"/>
        <item x="271"/>
        <item x="56"/>
        <item x="146"/>
        <item x="81"/>
        <item x="122"/>
        <item x="139"/>
        <item x="67"/>
        <item x="83"/>
        <item x="211"/>
        <item x="180"/>
        <item x="232"/>
        <item x="270"/>
        <item x="262"/>
        <item x="157"/>
        <item x="156"/>
        <item x="269"/>
        <item x="27"/>
        <item x="242"/>
        <item x="222"/>
        <item x="266"/>
        <item t="default"/>
      </items>
    </pivotField>
    <pivotField axis="axisRow" showAll="0">
      <items count="171">
        <item x="131"/>
        <item x="148"/>
        <item x="14"/>
        <item x="43"/>
        <item x="30"/>
        <item x="31"/>
        <item x="29"/>
        <item x="10"/>
        <item x="20"/>
        <item x="156"/>
        <item x="13"/>
        <item x="164"/>
        <item x="83"/>
        <item x="159"/>
        <item x="149"/>
        <item x="105"/>
        <item x="44"/>
        <item x="5"/>
        <item x="91"/>
        <item x="123"/>
        <item x="9"/>
        <item x="81"/>
        <item x="45"/>
        <item x="122"/>
        <item x="162"/>
        <item x="4"/>
        <item x="152"/>
        <item x="158"/>
        <item x="163"/>
        <item x="80"/>
        <item x="2"/>
        <item x="88"/>
        <item x="150"/>
        <item x="157"/>
        <item x="95"/>
        <item x="129"/>
        <item x="118"/>
        <item x="120"/>
        <item x="79"/>
        <item x="135"/>
        <item x="47"/>
        <item x="165"/>
        <item x="3"/>
        <item x="142"/>
        <item x="166"/>
        <item x="55"/>
        <item x="98"/>
        <item x="153"/>
        <item x="21"/>
        <item x="168"/>
        <item x="8"/>
        <item x="143"/>
        <item x="0"/>
        <item x="1"/>
        <item x="106"/>
        <item x="139"/>
        <item x="111"/>
        <item x="137"/>
        <item x="86"/>
        <item x="112"/>
        <item x="17"/>
        <item x="87"/>
        <item x="99"/>
        <item x="40"/>
        <item x="56"/>
        <item x="32"/>
        <item x="117"/>
        <item x="6"/>
        <item x="89"/>
        <item x="26"/>
        <item x="151"/>
        <item x="130"/>
        <item x="42"/>
        <item x="82"/>
        <item x="121"/>
        <item x="155"/>
        <item x="7"/>
        <item x="50"/>
        <item x="154"/>
        <item x="15"/>
        <item x="125"/>
        <item x="115"/>
        <item x="124"/>
        <item x="12"/>
        <item x="147"/>
        <item x="113"/>
        <item x="169"/>
        <item x="39"/>
        <item x="100"/>
        <item x="18"/>
        <item x="19"/>
        <item x="103"/>
        <item x="101"/>
        <item x="46"/>
        <item x="49"/>
        <item x="48"/>
        <item x="104"/>
        <item x="136"/>
        <item x="102"/>
        <item x="140"/>
        <item x="141"/>
        <item x="28"/>
        <item x="27"/>
        <item x="90"/>
        <item x="160"/>
        <item x="161"/>
        <item x="69"/>
        <item x="70"/>
        <item x="71"/>
        <item x="72"/>
        <item x="73"/>
        <item x="74"/>
        <item x="75"/>
        <item x="76"/>
        <item x="77"/>
        <item x="67"/>
        <item x="78"/>
        <item x="66"/>
        <item x="167"/>
        <item x="128"/>
        <item x="41"/>
        <item x="37"/>
        <item x="38"/>
        <item x="62"/>
        <item x="64"/>
        <item x="57"/>
        <item x="58"/>
        <item x="35"/>
        <item x="68"/>
        <item x="59"/>
        <item x="34"/>
        <item x="60"/>
        <item x="94"/>
        <item x="61"/>
        <item x="63"/>
        <item x="65"/>
        <item x="127"/>
        <item x="133"/>
        <item x="53"/>
        <item x="132"/>
        <item x="107"/>
        <item x="92"/>
        <item x="108"/>
        <item x="93"/>
        <item x="138"/>
        <item x="126"/>
        <item x="54"/>
        <item x="84"/>
        <item x="85"/>
        <item x="51"/>
        <item x="23"/>
        <item x="109"/>
        <item x="134"/>
        <item x="96"/>
        <item x="24"/>
        <item x="110"/>
        <item x="36"/>
        <item x="119"/>
        <item x="144"/>
        <item x="25"/>
        <item x="97"/>
        <item x="145"/>
        <item x="114"/>
        <item x="146"/>
        <item x="52"/>
        <item x="116"/>
        <item x="11"/>
        <item x="22"/>
        <item x="33"/>
        <item x="16"/>
        <item t="default"/>
      </items>
    </pivotField>
    <pivotField showAll="0"/>
    <pivotField dataField="1" numFmtId="164" showAll="0"/>
    <pivotField axis="axisPage" multipleItemSelectionAllowed="1" showAll="0">
      <items count="6">
        <item h="1" x="3"/>
        <item x="4"/>
        <item h="1" x="1"/>
        <item h="1" x="2"/>
        <item h="1" x="0"/>
        <item t="default"/>
      </items>
    </pivotField>
    <pivotField dataField="1" numFmtId="16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3">
        <item h="1" x="0"/>
        <item x="1"/>
        <item t="default"/>
      </items>
    </pivotField>
    <pivotField showAll="0"/>
    <pivotField showAll="0"/>
  </pivotFields>
  <rowFields count="2">
    <field x="0"/>
    <field x="2"/>
  </rowFields>
  <rowItems count="36">
    <i>
      <x v="4"/>
    </i>
    <i r="1">
      <x v="26"/>
    </i>
    <i r="1">
      <x v="48"/>
    </i>
    <i>
      <x v="8"/>
    </i>
    <i r="1">
      <x v="48"/>
    </i>
    <i>
      <x v="10"/>
    </i>
    <i r="1">
      <x v="3"/>
    </i>
    <i r="1">
      <x v="75"/>
    </i>
    <i>
      <x v="14"/>
    </i>
    <i r="1">
      <x v="18"/>
    </i>
    <i>
      <x v="15"/>
    </i>
    <i r="1">
      <x v="18"/>
    </i>
    <i r="1">
      <x v="27"/>
    </i>
    <i r="1">
      <x v="33"/>
    </i>
    <i>
      <x v="18"/>
    </i>
    <i r="1">
      <x v="48"/>
    </i>
    <i>
      <x v="21"/>
    </i>
    <i r="1">
      <x v="17"/>
    </i>
    <i r="1">
      <x v="104"/>
    </i>
    <i r="1">
      <x v="105"/>
    </i>
    <i>
      <x v="22"/>
    </i>
    <i r="1">
      <x v="8"/>
    </i>
    <i r="1">
      <x v="11"/>
    </i>
    <i r="1">
      <x v="24"/>
    </i>
    <i r="1">
      <x v="28"/>
    </i>
    <i r="1">
      <x v="31"/>
    </i>
    <i>
      <x v="25"/>
    </i>
    <i r="1">
      <x v="41"/>
    </i>
    <i>
      <x v="30"/>
    </i>
    <i r="1">
      <x v="44"/>
    </i>
    <i r="1">
      <x v="118"/>
    </i>
    <i>
      <x v="33"/>
    </i>
    <i r="1">
      <x v="3"/>
    </i>
    <i>
      <x v="35"/>
    </i>
    <i r="1">
      <x v="86"/>
    </i>
    <i t="grand">
      <x/>
    </i>
  </rowItems>
  <colFields count="1">
    <field x="-2"/>
  </colFields>
  <colItems count="3">
    <i>
      <x/>
    </i>
    <i i="1">
      <x v="1"/>
    </i>
    <i i="2">
      <x v="2"/>
    </i>
  </colItems>
  <pageFields count="2">
    <pageField fld="5" hier="-1"/>
    <pageField fld="23" hier="-1"/>
  </pageFields>
  <dataFields count="3">
    <dataField name="Cuenta de Organo de Operación Administrativa Desconcentrada" fld="0" subtotal="count" baseField="0" baseItem="0"/>
    <dataField name="Suma de Importe 2027" fld="6" baseField="0" baseItem="0" numFmtId="164"/>
    <dataField name="Suma de Monto anual con IVA" fld="4" baseField="0" baseItem="0" numFmtId="164"/>
  </dataFields>
  <formats count="5">
    <format dxfId="4">
      <pivotArea outline="0" collapsedLevelsAreSubtotals="1" fieldPosition="0"/>
    </format>
    <format dxfId="3">
      <pivotArea dataOnly="0" labelOnly="1" fieldPosition="0">
        <references count="1">
          <reference field="0" count="0"/>
        </references>
      </pivotArea>
    </format>
    <format dxfId="2">
      <pivotArea dataOnly="0" labelOnly="1" grandRow="1" outline="0" fieldPosition="0"/>
    </format>
    <format dxfId="1">
      <pivotArea outline="0" collapsedLevelsAreSubtotals="1" fieldPosition="0">
        <references count="1">
          <reference field="4294967294" count="1" selected="0">
            <x v="0"/>
          </reference>
        </references>
      </pivotArea>
    </format>
    <format dxfId="0">
      <pivotArea dataOnly="0" labelOnly="1"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1"/>
  <sheetViews>
    <sheetView topLeftCell="B1" workbookViewId="0">
      <selection activeCell="B4" sqref="B4:B10"/>
    </sheetView>
  </sheetViews>
  <sheetFormatPr baseColWidth="10" defaultRowHeight="15" x14ac:dyDescent="0.25"/>
  <cols>
    <col min="2" max="2" width="25.140625" customWidth="1"/>
    <col min="3" max="3" width="88.5703125" customWidth="1"/>
    <col min="4" max="4" width="42.28515625" customWidth="1"/>
    <col min="5" max="5" width="19.42578125" customWidth="1"/>
  </cols>
  <sheetData>
    <row r="2" spans="1:6" ht="15.75" thickBot="1" x14ac:dyDescent="0.3"/>
    <row r="3" spans="1:6" ht="31.5" customHeight="1" x14ac:dyDescent="0.25">
      <c r="A3" s="62" t="s">
        <v>4</v>
      </c>
      <c r="B3" s="62" t="s">
        <v>457</v>
      </c>
      <c r="C3" s="63" t="s">
        <v>548</v>
      </c>
      <c r="D3" s="63" t="s">
        <v>7</v>
      </c>
      <c r="E3" s="63" t="s">
        <v>494</v>
      </c>
    </row>
    <row r="4" spans="1:6" ht="45" customHeight="1" x14ac:dyDescent="0.25">
      <c r="A4" s="84">
        <v>1</v>
      </c>
      <c r="B4" s="84" t="s">
        <v>54</v>
      </c>
      <c r="C4" s="65" t="s">
        <v>437</v>
      </c>
      <c r="D4" s="69" t="s">
        <v>98</v>
      </c>
      <c r="E4" s="85">
        <v>73080</v>
      </c>
    </row>
    <row r="5" spans="1:6" ht="45" customHeight="1" x14ac:dyDescent="0.25">
      <c r="A5" s="84">
        <f>+A4+1</f>
        <v>2</v>
      </c>
      <c r="B5" s="84" t="s">
        <v>148</v>
      </c>
      <c r="C5" s="67" t="s">
        <v>175</v>
      </c>
      <c r="D5" s="69" t="s">
        <v>176</v>
      </c>
      <c r="E5" s="85">
        <v>38976</v>
      </c>
    </row>
    <row r="6" spans="1:6" ht="45" customHeight="1" x14ac:dyDescent="0.25">
      <c r="A6" s="84">
        <f t="shared" ref="A6:A10" si="0">+A5+1</f>
        <v>3</v>
      </c>
      <c r="B6" s="84" t="s">
        <v>148</v>
      </c>
      <c r="C6" s="67" t="s">
        <v>179</v>
      </c>
      <c r="D6" s="69" t="s">
        <v>180</v>
      </c>
      <c r="E6" s="85">
        <v>10960.607999999998</v>
      </c>
    </row>
    <row r="7" spans="1:6" ht="45" customHeight="1" x14ac:dyDescent="0.25">
      <c r="A7" s="84">
        <f t="shared" si="0"/>
        <v>4</v>
      </c>
      <c r="B7" s="84" t="s">
        <v>148</v>
      </c>
      <c r="C7" s="67" t="s">
        <v>185</v>
      </c>
      <c r="D7" s="69" t="s">
        <v>186</v>
      </c>
      <c r="E7" s="85">
        <v>31278.239999999998</v>
      </c>
    </row>
    <row r="8" spans="1:6" ht="45" customHeight="1" x14ac:dyDescent="0.25">
      <c r="A8" s="84">
        <f t="shared" si="0"/>
        <v>5</v>
      </c>
      <c r="B8" s="84" t="s">
        <v>148</v>
      </c>
      <c r="C8" s="67" t="s">
        <v>205</v>
      </c>
      <c r="D8" s="69" t="s">
        <v>206</v>
      </c>
      <c r="E8" s="85">
        <v>60482.399999999994</v>
      </c>
    </row>
    <row r="9" spans="1:6" ht="63" customHeight="1" x14ac:dyDescent="0.25">
      <c r="A9" s="84">
        <f t="shared" si="0"/>
        <v>6</v>
      </c>
      <c r="B9" s="84" t="s">
        <v>305</v>
      </c>
      <c r="C9" s="67" t="s">
        <v>451</v>
      </c>
      <c r="D9" s="69" t="s">
        <v>431</v>
      </c>
      <c r="E9" s="85">
        <v>189377.56319999998</v>
      </c>
    </row>
    <row r="10" spans="1:6" ht="45" customHeight="1" thickBot="1" x14ac:dyDescent="0.35">
      <c r="A10" s="84">
        <f t="shared" si="0"/>
        <v>7</v>
      </c>
      <c r="B10" s="84" t="s">
        <v>351</v>
      </c>
      <c r="C10" s="67" t="s">
        <v>364</v>
      </c>
      <c r="D10" s="69" t="s">
        <v>86</v>
      </c>
      <c r="E10" s="85">
        <v>348035.63520000002</v>
      </c>
      <c r="F10" s="76"/>
    </row>
    <row r="11" spans="1:6" ht="15.75" x14ac:dyDescent="0.25">
      <c r="D11" s="86" t="s">
        <v>496</v>
      </c>
      <c r="E11" s="87">
        <f>SUM(E4:E10)</f>
        <v>752190.44640000002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FF99FF"/>
  </sheetPr>
  <dimension ref="A1:Z277"/>
  <sheetViews>
    <sheetView showGridLines="0" zoomScale="60" zoomScaleNormal="60" zoomScaleSheetLayoutView="70" workbookViewId="0">
      <pane xSplit="3" ySplit="11" topLeftCell="D17" activePane="bottomRight" state="frozen"/>
      <selection activeCell="B1" sqref="B1"/>
      <selection pane="topRight" activeCell="E1" sqref="E1"/>
      <selection pane="bottomLeft" activeCell="B12" sqref="B12"/>
      <selection pane="bottomRight" activeCell="K46" sqref="K46"/>
    </sheetView>
  </sheetViews>
  <sheetFormatPr baseColWidth="10" defaultColWidth="11.42578125" defaultRowHeight="20.25" x14ac:dyDescent="0.3"/>
  <cols>
    <col min="1" max="1" width="9.28515625" style="14" customWidth="1"/>
    <col min="2" max="2" width="9.28515625" style="33" customWidth="1"/>
    <col min="3" max="3" width="28.7109375" style="31" customWidth="1"/>
    <col min="4" max="4" width="39.7109375" style="22" customWidth="1"/>
    <col min="5" max="5" width="32" style="22" customWidth="1"/>
    <col min="6" max="6" width="24.28515625" style="22" customWidth="1"/>
    <col min="7" max="7" width="25.5703125" style="22" bestFit="1" customWidth="1"/>
    <col min="8" max="8" width="24.85546875" style="36" customWidth="1"/>
    <col min="9" max="23" width="26.7109375" style="15" customWidth="1"/>
    <col min="24" max="24" width="11.42578125" style="15" customWidth="1"/>
    <col min="25" max="25" width="29" style="15" customWidth="1"/>
    <col min="26" max="26" width="11.42578125" style="157"/>
    <col min="27" max="16384" width="11.42578125" style="15"/>
  </cols>
  <sheetData>
    <row r="1" spans="1:26" s="4" customFormat="1" ht="22.5" x14ac:dyDescent="0.3">
      <c r="A1" s="1"/>
      <c r="B1" s="2"/>
      <c r="C1" s="5" t="s">
        <v>0</v>
      </c>
      <c r="D1" s="3"/>
      <c r="E1" s="241" t="s">
        <v>495</v>
      </c>
      <c r="F1" s="152" t="s">
        <v>559</v>
      </c>
      <c r="G1" s="242">
        <v>2027</v>
      </c>
      <c r="H1" s="243"/>
      <c r="I1" s="246" t="s">
        <v>560</v>
      </c>
      <c r="J1" s="81"/>
      <c r="L1" s="4" t="e">
        <f>IF(#REF!-#REF!=I274,"ok","error")</f>
        <v>#REF!</v>
      </c>
      <c r="Z1" s="158"/>
    </row>
    <row r="2" spans="1:26" s="4" customFormat="1" ht="36" x14ac:dyDescent="0.2">
      <c r="A2" s="1"/>
      <c r="B2" s="2"/>
      <c r="C2" s="6" t="s">
        <v>1</v>
      </c>
      <c r="E2" s="241"/>
      <c r="F2" s="153" t="s">
        <v>494</v>
      </c>
      <c r="G2" s="152" t="s">
        <v>497</v>
      </c>
      <c r="H2" s="153" t="s">
        <v>494</v>
      </c>
      <c r="I2" s="246"/>
      <c r="Z2" s="158"/>
    </row>
    <row r="3" spans="1:26" s="4" customFormat="1" ht="18.75" x14ac:dyDescent="0.25">
      <c r="A3" s="1"/>
      <c r="B3" s="2"/>
      <c r="C3" s="240" t="s">
        <v>2</v>
      </c>
      <c r="D3" s="240"/>
      <c r="E3" s="140" t="str">
        <f>+M11</f>
        <v>Sustitución</v>
      </c>
      <c r="F3" s="141">
        <f>+O273</f>
        <v>39180045.739199989</v>
      </c>
      <c r="G3" s="74">
        <f>+M273</f>
        <v>47</v>
      </c>
      <c r="H3" s="141">
        <f>+N273</f>
        <v>45057070</v>
      </c>
      <c r="I3" s="144">
        <f>+H3-F3</f>
        <v>5877024.2608000115</v>
      </c>
      <c r="Z3" s="158"/>
    </row>
    <row r="4" spans="1:26" s="4" customFormat="1" ht="36" x14ac:dyDescent="0.25">
      <c r="A4" s="1"/>
      <c r="B4" s="2"/>
      <c r="C4" s="240" t="s">
        <v>3</v>
      </c>
      <c r="D4" s="240"/>
      <c r="E4" s="140" t="str">
        <f>+P11</f>
        <v>Renovación con incremento</v>
      </c>
      <c r="F4" s="143">
        <f>+R273</f>
        <v>292090124.81599998</v>
      </c>
      <c r="G4" s="74">
        <f>+P273</f>
        <v>157</v>
      </c>
      <c r="H4" s="142">
        <f>+Q273</f>
        <v>321299181</v>
      </c>
      <c r="I4" s="147">
        <f>+H4-F4</f>
        <v>29209056.184000015</v>
      </c>
      <c r="J4" s="82"/>
      <c r="Z4" s="158"/>
    </row>
    <row r="5" spans="1:26" s="4" customFormat="1" ht="36" x14ac:dyDescent="0.25">
      <c r="A5" s="1"/>
      <c r="B5" s="2"/>
      <c r="E5" s="140" t="str">
        <f>+S11</f>
        <v>Renovación sin incremento</v>
      </c>
      <c r="F5" s="142">
        <f>+T273</f>
        <v>194144539</v>
      </c>
      <c r="G5" s="74">
        <f>+S273</f>
        <v>50</v>
      </c>
      <c r="H5" s="142">
        <f>+T273</f>
        <v>194144539</v>
      </c>
      <c r="I5" s="75">
        <f>+F5-H5</f>
        <v>0</v>
      </c>
      <c r="Z5" s="158"/>
    </row>
    <row r="6" spans="1:26" s="10" customFormat="1" ht="19.5" x14ac:dyDescent="0.25">
      <c r="A6" s="8"/>
      <c r="B6" s="9"/>
      <c r="C6" s="6" t="s">
        <v>456</v>
      </c>
      <c r="E6" s="140" t="str">
        <f>+U11</f>
        <v>Cancelación</v>
      </c>
      <c r="F6" s="141">
        <f>+W273</f>
        <v>752190.44640000002</v>
      </c>
      <c r="G6" s="74">
        <f>+U273</f>
        <v>7</v>
      </c>
      <c r="H6" s="142">
        <f>+V273</f>
        <v>752193</v>
      </c>
      <c r="I6" s="75">
        <f>+F6-H6</f>
        <v>-2.5535999999847263</v>
      </c>
      <c r="Z6" s="157"/>
    </row>
    <row r="7" spans="1:26" s="10" customFormat="1" ht="23.25" customHeight="1" x14ac:dyDescent="0.2">
      <c r="A7" s="8"/>
      <c r="B7" s="9"/>
      <c r="C7" s="11"/>
      <c r="D7" s="11"/>
      <c r="E7" s="139" t="str">
        <f>+Nuevos!C5</f>
        <v>Nuevos Arrendamientos</v>
      </c>
      <c r="F7" s="138"/>
      <c r="G7" s="74">
        <f>+Nuevos!B39</f>
        <v>32</v>
      </c>
      <c r="H7" s="142">
        <f>+Nuevos!$G$40</f>
        <v>151457042.33759999</v>
      </c>
      <c r="I7" s="146">
        <f>+H7</f>
        <v>151457042.33759999</v>
      </c>
      <c r="Z7" s="157"/>
    </row>
    <row r="8" spans="1:26" s="10" customFormat="1" ht="27.75" customHeight="1" x14ac:dyDescent="0.2">
      <c r="A8" s="8"/>
      <c r="B8" s="9" t="s">
        <v>455</v>
      </c>
      <c r="C8" s="11"/>
      <c r="D8" s="11"/>
      <c r="E8" s="151" t="s">
        <v>496</v>
      </c>
      <c r="F8" s="148">
        <f>SUM(F3:F7)</f>
        <v>526166900.00159997</v>
      </c>
      <c r="G8" s="149">
        <f>SUM(G3:G7)</f>
        <v>293</v>
      </c>
      <c r="H8" s="148">
        <f>SUM(H3:H7)</f>
        <v>712710025.33759999</v>
      </c>
      <c r="I8" s="150">
        <f>SUM(I3:I7)</f>
        <v>186543120.22880003</v>
      </c>
      <c r="Z8" s="157"/>
    </row>
    <row r="9" spans="1:26" s="10" customFormat="1" ht="15" customHeight="1" x14ac:dyDescent="0.3">
      <c r="A9" s="8"/>
      <c r="B9" s="9"/>
      <c r="C9" s="11"/>
      <c r="D9" s="11"/>
      <c r="E9" s="7"/>
      <c r="F9" s="7"/>
      <c r="G9" s="11"/>
      <c r="H9" s="36"/>
      <c r="I9" s="64"/>
      <c r="Z9" s="157"/>
    </row>
    <row r="10" spans="1:26" s="10" customFormat="1" ht="24.75" x14ac:dyDescent="0.3">
      <c r="A10" s="8"/>
      <c r="C10" s="108"/>
      <c r="D10" s="11"/>
      <c r="E10" s="12"/>
      <c r="F10" s="7"/>
      <c r="G10" s="11"/>
      <c r="H10" s="36"/>
      <c r="Z10" s="157"/>
    </row>
    <row r="11" spans="1:26" s="10" customFormat="1" ht="105.75" customHeight="1" x14ac:dyDescent="0.2">
      <c r="A11" s="8"/>
      <c r="B11" s="13" t="s">
        <v>4</v>
      </c>
      <c r="C11" s="13" t="s">
        <v>5</v>
      </c>
      <c r="D11" s="13" t="s">
        <v>6</v>
      </c>
      <c r="E11" s="13" t="s">
        <v>7</v>
      </c>
      <c r="F11" s="13" t="s">
        <v>8</v>
      </c>
      <c r="G11" s="13" t="s">
        <v>9</v>
      </c>
      <c r="H11" s="13" t="s">
        <v>543</v>
      </c>
      <c r="I11" s="13" t="s">
        <v>492</v>
      </c>
      <c r="J11" s="13" t="s">
        <v>493</v>
      </c>
      <c r="K11" s="13" t="s">
        <v>542</v>
      </c>
      <c r="L11" s="58" t="s">
        <v>496</v>
      </c>
      <c r="M11" s="244" t="s">
        <v>462</v>
      </c>
      <c r="N11" s="244"/>
      <c r="O11" s="77"/>
      <c r="P11" s="245" t="s">
        <v>477</v>
      </c>
      <c r="Q11" s="245"/>
      <c r="R11" s="78"/>
      <c r="S11" s="245" t="s">
        <v>478</v>
      </c>
      <c r="T11" s="245"/>
      <c r="U11" s="245" t="s">
        <v>463</v>
      </c>
      <c r="V11" s="245"/>
      <c r="Z11" s="157"/>
    </row>
    <row r="12" spans="1:26" ht="101.25" hidden="1" customHeight="1" x14ac:dyDescent="0.2">
      <c r="B12" s="110">
        <v>1</v>
      </c>
      <c r="C12" s="110" t="s">
        <v>10</v>
      </c>
      <c r="D12" s="117" t="s">
        <v>11</v>
      </c>
      <c r="E12" s="112" t="s">
        <v>12</v>
      </c>
      <c r="F12" s="68">
        <v>149599.14000000001</v>
      </c>
      <c r="G12" s="68">
        <f t="shared" ref="G12:G46" si="0">+F12*12*1.16</f>
        <v>2082420.0288</v>
      </c>
      <c r="H12" s="109" t="s">
        <v>462</v>
      </c>
      <c r="I12" s="68">
        <f>ROUNDUP(+G12*1.15,0)</f>
        <v>2394784</v>
      </c>
      <c r="M12" s="48">
        <f>IF(H12="sustitución",1,0)</f>
        <v>1</v>
      </c>
      <c r="N12" s="49">
        <f>IF($H12="sustitución",$I12,0)</f>
        <v>2394784</v>
      </c>
      <c r="O12" s="49">
        <f>IF($H12="sustitución",$G12,0)</f>
        <v>2082420.0288</v>
      </c>
      <c r="P12" s="48">
        <f>IF(H12="Renovación con incremento",1,0)</f>
        <v>0</v>
      </c>
      <c r="Q12" s="49">
        <f>IF($H12="Renovación con incremento",$I12,0)</f>
        <v>0</v>
      </c>
      <c r="R12" s="49">
        <f>IF($H12="Renovación con incremento",$G12,0)</f>
        <v>0</v>
      </c>
      <c r="S12" s="48">
        <f>IF(H12="Renovación sin incremento",1,0)</f>
        <v>0</v>
      </c>
      <c r="T12" s="49">
        <f>IF($H12="Renovación sin incremento",$I12,0)</f>
        <v>0</v>
      </c>
      <c r="U12" s="49">
        <f>IF($H12="Cancelación",1,0)</f>
        <v>0</v>
      </c>
      <c r="V12" s="49">
        <f>IF($H12="Cancelación",$I12,0)</f>
        <v>0</v>
      </c>
      <c r="W12" s="49">
        <f>IF($H12="Cancelación",$G12,0)</f>
        <v>0</v>
      </c>
      <c r="Y12" s="68">
        <v>5602800</v>
      </c>
      <c r="Z12" s="157">
        <v>1</v>
      </c>
    </row>
    <row r="13" spans="1:26" s="18" customFormat="1" ht="99.75" hidden="1" customHeight="1" x14ac:dyDescent="0.2">
      <c r="A13" s="16"/>
      <c r="B13" s="110">
        <f>+B12+1</f>
        <v>2</v>
      </c>
      <c r="C13" s="110" t="s">
        <v>10</v>
      </c>
      <c r="D13" s="117" t="s">
        <v>13</v>
      </c>
      <c r="E13" s="112" t="s">
        <v>14</v>
      </c>
      <c r="F13" s="68">
        <v>94630.5</v>
      </c>
      <c r="G13" s="68">
        <f t="shared" si="0"/>
        <v>1317256.5599999998</v>
      </c>
      <c r="H13" s="109" t="s">
        <v>462</v>
      </c>
      <c r="I13" s="68">
        <f t="shared" ref="I13" si="1">ROUNDUP(+G13*1.15,0)</f>
        <v>1514846</v>
      </c>
      <c r="M13" s="48">
        <f t="shared" ref="M13:M76" si="2">IF(H13="sustitución",1,0)</f>
        <v>1</v>
      </c>
      <c r="N13" s="49">
        <f t="shared" ref="N13:N76" si="3">IF($H13="sustitución",$I13,0)</f>
        <v>1514846</v>
      </c>
      <c r="O13" s="49">
        <f t="shared" ref="O13:O76" si="4">IF($H13="sustitución",$G13,0)</f>
        <v>1317256.5599999998</v>
      </c>
      <c r="P13" s="48">
        <f t="shared" ref="P13:P76" si="5">IF(H13="Renovación con incremento",1,0)</f>
        <v>0</v>
      </c>
      <c r="Q13" s="49">
        <f t="shared" ref="Q13:Q76" si="6">IF($H13="Renovación con incremento",$I13,0)</f>
        <v>0</v>
      </c>
      <c r="R13" s="49">
        <f t="shared" ref="R13:R76" si="7">IF($H13="Renovación con incremento",$G13,0)</f>
        <v>0</v>
      </c>
      <c r="S13" s="48">
        <f t="shared" ref="S13:S76" si="8">IF(H13="Renovación sin incremento",1,0)</f>
        <v>0</v>
      </c>
      <c r="T13" s="49">
        <f t="shared" ref="T13:T76" si="9">IF($H13="Renovación sin incremento",$I13,0)</f>
        <v>0</v>
      </c>
      <c r="U13" s="49">
        <f t="shared" ref="U13:U76" si="10">IF($H13="Cancelación",1,0)</f>
        <v>0</v>
      </c>
      <c r="V13" s="49">
        <f t="shared" ref="V13:V76" si="11">IF($H13="Cancelación",$I13,0)</f>
        <v>0</v>
      </c>
      <c r="W13" s="49">
        <f t="shared" ref="W13:W76" si="12">IF($H13="Cancelación",$G13,0)</f>
        <v>0</v>
      </c>
      <c r="Y13" s="68"/>
      <c r="Z13" s="158"/>
    </row>
    <row r="14" spans="1:26" s="20" customFormat="1" ht="84.75" hidden="1" customHeight="1" x14ac:dyDescent="0.2">
      <c r="A14" s="19"/>
      <c r="B14" s="110">
        <f t="shared" ref="B14:B77" si="13">+B13+1</f>
        <v>3</v>
      </c>
      <c r="C14" s="110" t="s">
        <v>10</v>
      </c>
      <c r="D14" s="117" t="s">
        <v>15</v>
      </c>
      <c r="E14" s="112" t="s">
        <v>16</v>
      </c>
      <c r="F14" s="68">
        <v>58610</v>
      </c>
      <c r="G14" s="68">
        <f t="shared" si="0"/>
        <v>815851.2</v>
      </c>
      <c r="H14" s="109" t="s">
        <v>477</v>
      </c>
      <c r="I14" s="68">
        <f>ROUNDUP(G14*1.1,0)</f>
        <v>897437</v>
      </c>
      <c r="M14" s="48">
        <f t="shared" si="2"/>
        <v>0</v>
      </c>
      <c r="N14" s="49">
        <f t="shared" si="3"/>
        <v>0</v>
      </c>
      <c r="O14" s="49">
        <f t="shared" si="4"/>
        <v>0</v>
      </c>
      <c r="P14" s="48">
        <f t="shared" si="5"/>
        <v>1</v>
      </c>
      <c r="Q14" s="49">
        <f t="shared" si="6"/>
        <v>897437</v>
      </c>
      <c r="R14" s="49">
        <f t="shared" si="7"/>
        <v>815851.2</v>
      </c>
      <c r="S14" s="48">
        <f t="shared" si="8"/>
        <v>0</v>
      </c>
      <c r="T14" s="49">
        <f t="shared" si="9"/>
        <v>0</v>
      </c>
      <c r="U14" s="49">
        <f t="shared" si="10"/>
        <v>0</v>
      </c>
      <c r="V14" s="49">
        <f t="shared" si="11"/>
        <v>0</v>
      </c>
      <c r="W14" s="49">
        <f t="shared" si="12"/>
        <v>0</v>
      </c>
      <c r="Y14" s="68"/>
    </row>
    <row r="15" spans="1:26" s="20" customFormat="1" ht="139.5" hidden="1" customHeight="1" x14ac:dyDescent="0.2">
      <c r="A15" s="19"/>
      <c r="B15" s="110">
        <f t="shared" si="13"/>
        <v>4</v>
      </c>
      <c r="C15" s="110" t="s">
        <v>10</v>
      </c>
      <c r="D15" s="117" t="s">
        <v>446</v>
      </c>
      <c r="E15" s="112" t="s">
        <v>447</v>
      </c>
      <c r="F15" s="68">
        <v>581389.25</v>
      </c>
      <c r="G15" s="68">
        <f t="shared" si="0"/>
        <v>8092938.3599999994</v>
      </c>
      <c r="H15" s="109" t="s">
        <v>477</v>
      </c>
      <c r="I15" s="68">
        <f t="shared" ref="I15" si="14">ROUNDUP(G15*1.1,0)</f>
        <v>8902233</v>
      </c>
      <c r="M15" s="48">
        <f t="shared" si="2"/>
        <v>0</v>
      </c>
      <c r="N15" s="49">
        <f t="shared" si="3"/>
        <v>0</v>
      </c>
      <c r="O15" s="49">
        <f t="shared" si="4"/>
        <v>0</v>
      </c>
      <c r="P15" s="48">
        <f t="shared" si="5"/>
        <v>1</v>
      </c>
      <c r="Q15" s="49">
        <f t="shared" si="6"/>
        <v>8902233</v>
      </c>
      <c r="R15" s="49">
        <f t="shared" si="7"/>
        <v>8092938.3599999994</v>
      </c>
      <c r="S15" s="48">
        <f t="shared" si="8"/>
        <v>0</v>
      </c>
      <c r="T15" s="49">
        <f t="shared" si="9"/>
        <v>0</v>
      </c>
      <c r="U15" s="49">
        <f t="shared" si="10"/>
        <v>0</v>
      </c>
      <c r="V15" s="49">
        <f t="shared" si="11"/>
        <v>0</v>
      </c>
      <c r="W15" s="49">
        <f t="shared" si="12"/>
        <v>0</v>
      </c>
      <c r="Y15" s="68"/>
    </row>
    <row r="16" spans="1:26" s="20" customFormat="1" ht="95.25" hidden="1" customHeight="1" x14ac:dyDescent="0.2">
      <c r="A16" s="21"/>
      <c r="B16" s="110">
        <f t="shared" si="13"/>
        <v>5</v>
      </c>
      <c r="C16" s="110" t="s">
        <v>10</v>
      </c>
      <c r="D16" s="111" t="s">
        <v>17</v>
      </c>
      <c r="E16" s="112" t="s">
        <v>18</v>
      </c>
      <c r="F16" s="68">
        <v>27542.5</v>
      </c>
      <c r="G16" s="68">
        <f>+F16*12</f>
        <v>330510</v>
      </c>
      <c r="H16" s="109" t="s">
        <v>478</v>
      </c>
      <c r="I16" s="68">
        <f>ROUNDUP(G16,0)</f>
        <v>330510</v>
      </c>
      <c r="M16" s="48">
        <f t="shared" si="2"/>
        <v>0</v>
      </c>
      <c r="N16" s="49">
        <f t="shared" si="3"/>
        <v>0</v>
      </c>
      <c r="O16" s="49">
        <f t="shared" si="4"/>
        <v>0</v>
      </c>
      <c r="P16" s="48">
        <f t="shared" si="5"/>
        <v>0</v>
      </c>
      <c r="Q16" s="49">
        <f t="shared" si="6"/>
        <v>0</v>
      </c>
      <c r="R16" s="49">
        <f t="shared" si="7"/>
        <v>0</v>
      </c>
      <c r="S16" s="48">
        <f t="shared" si="8"/>
        <v>1</v>
      </c>
      <c r="T16" s="49">
        <f t="shared" si="9"/>
        <v>330510</v>
      </c>
      <c r="U16" s="49">
        <f t="shared" si="10"/>
        <v>0</v>
      </c>
      <c r="V16" s="49">
        <f t="shared" si="11"/>
        <v>0</v>
      </c>
      <c r="W16" s="49">
        <f t="shared" si="12"/>
        <v>0</v>
      </c>
      <c r="Y16" s="68"/>
    </row>
    <row r="17" spans="1:26" s="20" customFormat="1" ht="60" x14ac:dyDescent="0.2">
      <c r="A17" s="21"/>
      <c r="B17" s="110">
        <f t="shared" si="13"/>
        <v>6</v>
      </c>
      <c r="C17" s="110" t="s">
        <v>10</v>
      </c>
      <c r="D17" s="111" t="s">
        <v>414</v>
      </c>
      <c r="E17" s="112" t="s">
        <v>86</v>
      </c>
      <c r="F17" s="68">
        <v>75000</v>
      </c>
      <c r="G17" s="68">
        <f>+F17*12</f>
        <v>900000</v>
      </c>
      <c r="H17" s="109" t="s">
        <v>462</v>
      </c>
      <c r="I17" s="68">
        <f>ROUNDUP(+G17*1.15,0)</f>
        <v>1035000</v>
      </c>
      <c r="J17" s="26">
        <f>SUM(I12:I17)</f>
        <v>15074810</v>
      </c>
      <c r="L17" s="26">
        <f>+K17+J17</f>
        <v>15074810</v>
      </c>
      <c r="M17" s="48">
        <f t="shared" si="2"/>
        <v>1</v>
      </c>
      <c r="N17" s="49">
        <f t="shared" si="3"/>
        <v>1035000</v>
      </c>
      <c r="O17" s="49">
        <f t="shared" si="4"/>
        <v>900000</v>
      </c>
      <c r="P17" s="48">
        <f t="shared" si="5"/>
        <v>0</v>
      </c>
      <c r="Q17" s="49">
        <f t="shared" si="6"/>
        <v>0</v>
      </c>
      <c r="R17" s="49">
        <f t="shared" si="7"/>
        <v>0</v>
      </c>
      <c r="S17" s="48">
        <f t="shared" si="8"/>
        <v>0</v>
      </c>
      <c r="T17" s="49">
        <f t="shared" si="9"/>
        <v>0</v>
      </c>
      <c r="U17" s="49">
        <f t="shared" si="10"/>
        <v>0</v>
      </c>
      <c r="V17" s="49">
        <f t="shared" si="11"/>
        <v>0</v>
      </c>
      <c r="W17" s="49">
        <f t="shared" si="12"/>
        <v>0</v>
      </c>
      <c r="Y17" s="68"/>
      <c r="Z17" s="158"/>
    </row>
    <row r="18" spans="1:26" s="22" customFormat="1" ht="60" x14ac:dyDescent="0.2">
      <c r="A18" s="8"/>
      <c r="B18" s="110">
        <f t="shared" si="13"/>
        <v>7</v>
      </c>
      <c r="C18" s="113" t="s">
        <v>19</v>
      </c>
      <c r="D18" s="111" t="s">
        <v>21</v>
      </c>
      <c r="E18" s="114" t="s">
        <v>22</v>
      </c>
      <c r="F18" s="68">
        <v>330000</v>
      </c>
      <c r="G18" s="68">
        <f t="shared" si="0"/>
        <v>4593600</v>
      </c>
      <c r="H18" s="109" t="s">
        <v>478</v>
      </c>
      <c r="I18" s="68">
        <f t="shared" ref="I18:I24" si="15">ROUNDUP(G18,0)</f>
        <v>4593600</v>
      </c>
      <c r="J18" s="26">
        <f>+I18</f>
        <v>4593600</v>
      </c>
      <c r="L18" s="26">
        <f t="shared" ref="L18" si="16">+K18+J18</f>
        <v>4593600</v>
      </c>
      <c r="M18" s="48">
        <f t="shared" si="2"/>
        <v>0</v>
      </c>
      <c r="N18" s="49">
        <f t="shared" si="3"/>
        <v>0</v>
      </c>
      <c r="O18" s="49">
        <f t="shared" si="4"/>
        <v>0</v>
      </c>
      <c r="P18" s="48">
        <f t="shared" si="5"/>
        <v>0</v>
      </c>
      <c r="Q18" s="49">
        <f t="shared" si="6"/>
        <v>0</v>
      </c>
      <c r="R18" s="49">
        <f t="shared" si="7"/>
        <v>0</v>
      </c>
      <c r="S18" s="48">
        <f t="shared" si="8"/>
        <v>1</v>
      </c>
      <c r="T18" s="49">
        <f t="shared" si="9"/>
        <v>4593600</v>
      </c>
      <c r="U18" s="49">
        <f t="shared" si="10"/>
        <v>0</v>
      </c>
      <c r="V18" s="49">
        <f t="shared" si="11"/>
        <v>0</v>
      </c>
      <c r="W18" s="49">
        <f t="shared" si="12"/>
        <v>0</v>
      </c>
      <c r="Y18" s="68"/>
    </row>
    <row r="19" spans="1:26" s="22" customFormat="1" ht="102" hidden="1" customHeight="1" x14ac:dyDescent="0.2">
      <c r="A19" s="8"/>
      <c r="B19" s="110">
        <f t="shared" si="13"/>
        <v>8</v>
      </c>
      <c r="C19" s="113" t="s">
        <v>23</v>
      </c>
      <c r="D19" s="111" t="s">
        <v>24</v>
      </c>
      <c r="E19" s="114" t="s">
        <v>25</v>
      </c>
      <c r="F19" s="68">
        <v>37264.5</v>
      </c>
      <c r="G19" s="68">
        <f t="shared" si="0"/>
        <v>518721.83999999997</v>
      </c>
      <c r="H19" s="109" t="s">
        <v>478</v>
      </c>
      <c r="I19" s="68">
        <f t="shared" si="15"/>
        <v>518722</v>
      </c>
      <c r="M19" s="48">
        <f t="shared" si="2"/>
        <v>0</v>
      </c>
      <c r="N19" s="49">
        <f t="shared" si="3"/>
        <v>0</v>
      </c>
      <c r="O19" s="49">
        <f t="shared" si="4"/>
        <v>0</v>
      </c>
      <c r="P19" s="48">
        <f t="shared" si="5"/>
        <v>0</v>
      </c>
      <c r="Q19" s="49">
        <f t="shared" si="6"/>
        <v>0</v>
      </c>
      <c r="R19" s="49">
        <f t="shared" si="7"/>
        <v>0</v>
      </c>
      <c r="S19" s="48">
        <f t="shared" si="8"/>
        <v>1</v>
      </c>
      <c r="T19" s="49">
        <f t="shared" si="9"/>
        <v>518722</v>
      </c>
      <c r="U19" s="49">
        <f t="shared" si="10"/>
        <v>0</v>
      </c>
      <c r="V19" s="49">
        <f t="shared" si="11"/>
        <v>0</v>
      </c>
      <c r="W19" s="49">
        <f t="shared" si="12"/>
        <v>0</v>
      </c>
      <c r="Y19" s="68"/>
    </row>
    <row r="20" spans="1:26" s="22" customFormat="1" ht="96" hidden="1" customHeight="1" x14ac:dyDescent="0.2">
      <c r="A20" s="8"/>
      <c r="B20" s="110">
        <f t="shared" si="13"/>
        <v>9</v>
      </c>
      <c r="C20" s="113" t="s">
        <v>23</v>
      </c>
      <c r="D20" s="111" t="s">
        <v>26</v>
      </c>
      <c r="E20" s="114" t="s">
        <v>27</v>
      </c>
      <c r="F20" s="68">
        <v>24725.35</v>
      </c>
      <c r="G20" s="68">
        <f t="shared" si="0"/>
        <v>344176.87199999992</v>
      </c>
      <c r="H20" s="109" t="s">
        <v>478</v>
      </c>
      <c r="I20" s="68">
        <f t="shared" si="15"/>
        <v>344177</v>
      </c>
      <c r="M20" s="48">
        <f t="shared" si="2"/>
        <v>0</v>
      </c>
      <c r="N20" s="49">
        <f t="shared" si="3"/>
        <v>0</v>
      </c>
      <c r="O20" s="49">
        <f t="shared" si="4"/>
        <v>0</v>
      </c>
      <c r="P20" s="48">
        <f t="shared" si="5"/>
        <v>0</v>
      </c>
      <c r="Q20" s="49">
        <f t="shared" si="6"/>
        <v>0</v>
      </c>
      <c r="R20" s="49">
        <f t="shared" si="7"/>
        <v>0</v>
      </c>
      <c r="S20" s="48">
        <f t="shared" si="8"/>
        <v>1</v>
      </c>
      <c r="T20" s="49">
        <f t="shared" si="9"/>
        <v>344177</v>
      </c>
      <c r="U20" s="49">
        <f t="shared" si="10"/>
        <v>0</v>
      </c>
      <c r="V20" s="49">
        <f t="shared" si="11"/>
        <v>0</v>
      </c>
      <c r="W20" s="49">
        <f t="shared" si="12"/>
        <v>0</v>
      </c>
      <c r="Y20" s="68"/>
    </row>
    <row r="21" spans="1:26" s="22" customFormat="1" ht="141" hidden="1" customHeight="1" x14ac:dyDescent="0.2">
      <c r="A21" s="8"/>
      <c r="B21" s="110">
        <f t="shared" si="13"/>
        <v>10</v>
      </c>
      <c r="C21" s="113" t="s">
        <v>23</v>
      </c>
      <c r="D21" s="111" t="s">
        <v>28</v>
      </c>
      <c r="E21" s="114" t="s">
        <v>27</v>
      </c>
      <c r="F21" s="68">
        <v>9000</v>
      </c>
      <c r="G21" s="68">
        <f t="shared" si="0"/>
        <v>125279.99999999999</v>
      </c>
      <c r="H21" s="109" t="s">
        <v>478</v>
      </c>
      <c r="I21" s="68">
        <f t="shared" si="15"/>
        <v>125280</v>
      </c>
      <c r="M21" s="48">
        <f t="shared" si="2"/>
        <v>0</v>
      </c>
      <c r="N21" s="49">
        <f t="shared" si="3"/>
        <v>0</v>
      </c>
      <c r="O21" s="49">
        <f t="shared" si="4"/>
        <v>0</v>
      </c>
      <c r="P21" s="48">
        <f t="shared" si="5"/>
        <v>0</v>
      </c>
      <c r="Q21" s="49">
        <f t="shared" si="6"/>
        <v>0</v>
      </c>
      <c r="R21" s="49">
        <f t="shared" si="7"/>
        <v>0</v>
      </c>
      <c r="S21" s="48">
        <f t="shared" si="8"/>
        <v>1</v>
      </c>
      <c r="T21" s="49">
        <f t="shared" si="9"/>
        <v>125280</v>
      </c>
      <c r="U21" s="49">
        <f t="shared" si="10"/>
        <v>0</v>
      </c>
      <c r="V21" s="49">
        <f t="shared" si="11"/>
        <v>0</v>
      </c>
      <c r="W21" s="49">
        <f t="shared" si="12"/>
        <v>0</v>
      </c>
      <c r="Y21" s="68"/>
    </row>
    <row r="22" spans="1:26" s="22" customFormat="1" ht="114" hidden="1" customHeight="1" x14ac:dyDescent="0.2">
      <c r="A22" s="23"/>
      <c r="B22" s="110">
        <f t="shared" si="13"/>
        <v>11</v>
      </c>
      <c r="C22" s="113" t="s">
        <v>23</v>
      </c>
      <c r="D22" s="111" t="s">
        <v>29</v>
      </c>
      <c r="E22" s="114" t="s">
        <v>30</v>
      </c>
      <c r="F22" s="68">
        <v>42861.55</v>
      </c>
      <c r="G22" s="68">
        <f t="shared" si="0"/>
        <v>596632.77599999995</v>
      </c>
      <c r="H22" s="109" t="s">
        <v>478</v>
      </c>
      <c r="I22" s="68">
        <f t="shared" si="15"/>
        <v>596633</v>
      </c>
      <c r="M22" s="48">
        <f t="shared" si="2"/>
        <v>0</v>
      </c>
      <c r="N22" s="49">
        <f t="shared" si="3"/>
        <v>0</v>
      </c>
      <c r="O22" s="49">
        <f t="shared" si="4"/>
        <v>0</v>
      </c>
      <c r="P22" s="48">
        <f t="shared" si="5"/>
        <v>0</v>
      </c>
      <c r="Q22" s="49">
        <f t="shared" si="6"/>
        <v>0</v>
      </c>
      <c r="R22" s="49">
        <f t="shared" si="7"/>
        <v>0</v>
      </c>
      <c r="S22" s="48">
        <f t="shared" si="8"/>
        <v>1</v>
      </c>
      <c r="T22" s="49">
        <f t="shared" si="9"/>
        <v>596633</v>
      </c>
      <c r="U22" s="49">
        <f t="shared" si="10"/>
        <v>0</v>
      </c>
      <c r="V22" s="49">
        <f t="shared" si="11"/>
        <v>0</v>
      </c>
      <c r="W22" s="49">
        <f t="shared" si="12"/>
        <v>0</v>
      </c>
      <c r="Y22" s="68"/>
    </row>
    <row r="23" spans="1:26" s="22" customFormat="1" ht="60" x14ac:dyDescent="0.2">
      <c r="A23" s="23"/>
      <c r="B23" s="110">
        <f t="shared" si="13"/>
        <v>12</v>
      </c>
      <c r="C23" s="113" t="s">
        <v>23</v>
      </c>
      <c r="D23" s="111" t="s">
        <v>31</v>
      </c>
      <c r="E23" s="114" t="s">
        <v>32</v>
      </c>
      <c r="F23" s="68">
        <v>300000</v>
      </c>
      <c r="G23" s="68">
        <f t="shared" si="0"/>
        <v>4175999.9999999995</v>
      </c>
      <c r="H23" s="109" t="s">
        <v>478</v>
      </c>
      <c r="I23" s="68">
        <f t="shared" si="15"/>
        <v>4176000</v>
      </c>
      <c r="J23" s="26">
        <f>SUM(I19:I23)</f>
        <v>5760812</v>
      </c>
      <c r="L23" s="26">
        <f t="shared" ref="L23:L24" si="17">+K23+J23</f>
        <v>5760812</v>
      </c>
      <c r="M23" s="48">
        <f t="shared" si="2"/>
        <v>0</v>
      </c>
      <c r="N23" s="49">
        <f t="shared" si="3"/>
        <v>0</v>
      </c>
      <c r="O23" s="49">
        <f t="shared" si="4"/>
        <v>0</v>
      </c>
      <c r="P23" s="48">
        <f t="shared" si="5"/>
        <v>0</v>
      </c>
      <c r="Q23" s="49">
        <f t="shared" si="6"/>
        <v>0</v>
      </c>
      <c r="R23" s="49">
        <f t="shared" si="7"/>
        <v>0</v>
      </c>
      <c r="S23" s="48">
        <f t="shared" si="8"/>
        <v>1</v>
      </c>
      <c r="T23" s="49">
        <f t="shared" si="9"/>
        <v>4176000</v>
      </c>
      <c r="U23" s="49">
        <f t="shared" si="10"/>
        <v>0</v>
      </c>
      <c r="V23" s="49">
        <f t="shared" si="11"/>
        <v>0</v>
      </c>
      <c r="W23" s="49">
        <f t="shared" si="12"/>
        <v>0</v>
      </c>
      <c r="Y23" s="68"/>
    </row>
    <row r="24" spans="1:26" s="22" customFormat="1" ht="60" x14ac:dyDescent="0.2">
      <c r="A24" s="23"/>
      <c r="B24" s="110">
        <f t="shared" si="13"/>
        <v>13</v>
      </c>
      <c r="C24" s="113" t="s">
        <v>33</v>
      </c>
      <c r="D24" s="111" t="s">
        <v>34</v>
      </c>
      <c r="E24" s="114" t="s">
        <v>18</v>
      </c>
      <c r="F24" s="68">
        <v>13910</v>
      </c>
      <c r="G24" s="68">
        <f>+F24*12</f>
        <v>166920</v>
      </c>
      <c r="H24" s="109" t="s">
        <v>478</v>
      </c>
      <c r="I24" s="68">
        <f t="shared" si="15"/>
        <v>166920</v>
      </c>
      <c r="J24" s="26">
        <f>+I24</f>
        <v>166920</v>
      </c>
      <c r="L24" s="26">
        <f t="shared" si="17"/>
        <v>166920</v>
      </c>
      <c r="M24" s="48">
        <f t="shared" si="2"/>
        <v>0</v>
      </c>
      <c r="N24" s="49">
        <f t="shared" si="3"/>
        <v>0</v>
      </c>
      <c r="O24" s="49">
        <f t="shared" si="4"/>
        <v>0</v>
      </c>
      <c r="P24" s="48">
        <f t="shared" si="5"/>
        <v>0</v>
      </c>
      <c r="Q24" s="49">
        <f t="shared" si="6"/>
        <v>0</v>
      </c>
      <c r="R24" s="49">
        <f t="shared" si="7"/>
        <v>0</v>
      </c>
      <c r="S24" s="48">
        <f t="shared" si="8"/>
        <v>1</v>
      </c>
      <c r="T24" s="49">
        <f t="shared" si="9"/>
        <v>166920</v>
      </c>
      <c r="U24" s="49">
        <f t="shared" si="10"/>
        <v>0</v>
      </c>
      <c r="V24" s="49">
        <f t="shared" si="11"/>
        <v>0</v>
      </c>
      <c r="W24" s="49">
        <f t="shared" si="12"/>
        <v>0</v>
      </c>
      <c r="Y24" s="68"/>
    </row>
    <row r="25" spans="1:26" s="25" customFormat="1" ht="86.25" hidden="1" customHeight="1" x14ac:dyDescent="0.25">
      <c r="A25" s="14"/>
      <c r="B25" s="110">
        <f t="shared" si="13"/>
        <v>14</v>
      </c>
      <c r="C25" s="113" t="s">
        <v>35</v>
      </c>
      <c r="D25" s="111" t="s">
        <v>36</v>
      </c>
      <c r="E25" s="114" t="s">
        <v>37</v>
      </c>
      <c r="F25" s="68">
        <v>183860</v>
      </c>
      <c r="G25" s="68">
        <f t="shared" si="0"/>
        <v>2559331.1999999997</v>
      </c>
      <c r="H25" s="109" t="s">
        <v>477</v>
      </c>
      <c r="I25" s="68">
        <f t="shared" ref="I25:I32" si="18">ROUNDUP(G25*1.1,0)</f>
        <v>2815265</v>
      </c>
      <c r="M25" s="48">
        <f t="shared" si="2"/>
        <v>0</v>
      </c>
      <c r="N25" s="49">
        <f t="shared" si="3"/>
        <v>0</v>
      </c>
      <c r="O25" s="49">
        <f t="shared" si="4"/>
        <v>0</v>
      </c>
      <c r="P25" s="48">
        <f t="shared" si="5"/>
        <v>1</v>
      </c>
      <c r="Q25" s="49">
        <f t="shared" si="6"/>
        <v>2815265</v>
      </c>
      <c r="R25" s="49">
        <f t="shared" si="7"/>
        <v>2559331.1999999997</v>
      </c>
      <c r="S25" s="48">
        <f t="shared" si="8"/>
        <v>0</v>
      </c>
      <c r="T25" s="49">
        <f t="shared" si="9"/>
        <v>0</v>
      </c>
      <c r="U25" s="49">
        <f t="shared" si="10"/>
        <v>0</v>
      </c>
      <c r="V25" s="49">
        <f t="shared" si="11"/>
        <v>0</v>
      </c>
      <c r="W25" s="49">
        <f t="shared" si="12"/>
        <v>0</v>
      </c>
      <c r="Y25" s="68"/>
    </row>
    <row r="26" spans="1:26" s="25" customFormat="1" ht="87.75" hidden="1" customHeight="1" x14ac:dyDescent="0.25">
      <c r="A26" s="14"/>
      <c r="B26" s="110">
        <f t="shared" si="13"/>
        <v>15</v>
      </c>
      <c r="C26" s="113" t="s">
        <v>35</v>
      </c>
      <c r="D26" s="111" t="s">
        <v>38</v>
      </c>
      <c r="E26" s="114" t="s">
        <v>22</v>
      </c>
      <c r="F26" s="68">
        <v>163275</v>
      </c>
      <c r="G26" s="68">
        <f t="shared" si="0"/>
        <v>2272788</v>
      </c>
      <c r="H26" s="109" t="s">
        <v>477</v>
      </c>
      <c r="I26" s="68">
        <f t="shared" si="18"/>
        <v>2500067</v>
      </c>
      <c r="M26" s="48">
        <f t="shared" si="2"/>
        <v>0</v>
      </c>
      <c r="N26" s="49">
        <f t="shared" si="3"/>
        <v>0</v>
      </c>
      <c r="O26" s="49">
        <f t="shared" si="4"/>
        <v>0</v>
      </c>
      <c r="P26" s="48">
        <f t="shared" si="5"/>
        <v>1</v>
      </c>
      <c r="Q26" s="49">
        <f t="shared" si="6"/>
        <v>2500067</v>
      </c>
      <c r="R26" s="49">
        <f t="shared" si="7"/>
        <v>2272788</v>
      </c>
      <c r="S26" s="48">
        <f t="shared" si="8"/>
        <v>0</v>
      </c>
      <c r="T26" s="49">
        <f t="shared" si="9"/>
        <v>0</v>
      </c>
      <c r="U26" s="49">
        <f t="shared" si="10"/>
        <v>0</v>
      </c>
      <c r="V26" s="49">
        <f t="shared" si="11"/>
        <v>0</v>
      </c>
      <c r="W26" s="49">
        <f t="shared" si="12"/>
        <v>0</v>
      </c>
      <c r="Y26" s="68"/>
    </row>
    <row r="27" spans="1:26" s="25" customFormat="1" ht="87.75" hidden="1" customHeight="1" x14ac:dyDescent="0.25">
      <c r="A27" s="14"/>
      <c r="B27" s="110">
        <f t="shared" si="13"/>
        <v>16</v>
      </c>
      <c r="C27" s="113" t="s">
        <v>35</v>
      </c>
      <c r="D27" s="111" t="s">
        <v>39</v>
      </c>
      <c r="E27" s="114" t="s">
        <v>22</v>
      </c>
      <c r="F27" s="68">
        <v>363189.65</v>
      </c>
      <c r="G27" s="68">
        <f t="shared" si="0"/>
        <v>5055599.9280000003</v>
      </c>
      <c r="H27" s="109" t="s">
        <v>477</v>
      </c>
      <c r="I27" s="68">
        <f t="shared" si="18"/>
        <v>5561160</v>
      </c>
      <c r="M27" s="48">
        <f t="shared" si="2"/>
        <v>0</v>
      </c>
      <c r="N27" s="49">
        <f t="shared" si="3"/>
        <v>0</v>
      </c>
      <c r="O27" s="49">
        <f t="shared" si="4"/>
        <v>0</v>
      </c>
      <c r="P27" s="48">
        <f t="shared" si="5"/>
        <v>1</v>
      </c>
      <c r="Q27" s="49">
        <f t="shared" si="6"/>
        <v>5561160</v>
      </c>
      <c r="R27" s="49">
        <f t="shared" si="7"/>
        <v>5055599.9280000003</v>
      </c>
      <c r="S27" s="48">
        <f t="shared" si="8"/>
        <v>0</v>
      </c>
      <c r="T27" s="49">
        <f t="shared" si="9"/>
        <v>0</v>
      </c>
      <c r="U27" s="49">
        <f t="shared" si="10"/>
        <v>0</v>
      </c>
      <c r="V27" s="49">
        <f t="shared" si="11"/>
        <v>0</v>
      </c>
      <c r="W27" s="49">
        <f t="shared" si="12"/>
        <v>0</v>
      </c>
      <c r="Y27" s="68"/>
    </row>
    <row r="28" spans="1:26" s="25" customFormat="1" ht="85.5" hidden="1" customHeight="1" x14ac:dyDescent="0.25">
      <c r="A28" s="14"/>
      <c r="B28" s="110">
        <f t="shared" si="13"/>
        <v>17</v>
      </c>
      <c r="C28" s="113" t="s">
        <v>35</v>
      </c>
      <c r="D28" s="111" t="s">
        <v>40</v>
      </c>
      <c r="E28" s="114" t="s">
        <v>41</v>
      </c>
      <c r="F28" s="68">
        <v>92308</v>
      </c>
      <c r="G28" s="68">
        <f t="shared" si="0"/>
        <v>1284927.3599999999</v>
      </c>
      <c r="H28" s="109" t="s">
        <v>477</v>
      </c>
      <c r="I28" s="68">
        <f t="shared" si="18"/>
        <v>1413421</v>
      </c>
      <c r="M28" s="48">
        <f t="shared" si="2"/>
        <v>0</v>
      </c>
      <c r="N28" s="49">
        <f t="shared" si="3"/>
        <v>0</v>
      </c>
      <c r="O28" s="49">
        <f t="shared" si="4"/>
        <v>0</v>
      </c>
      <c r="P28" s="48">
        <f t="shared" si="5"/>
        <v>1</v>
      </c>
      <c r="Q28" s="49">
        <f t="shared" si="6"/>
        <v>1413421</v>
      </c>
      <c r="R28" s="49">
        <f t="shared" si="7"/>
        <v>1284927.3599999999</v>
      </c>
      <c r="S28" s="48">
        <f t="shared" si="8"/>
        <v>0</v>
      </c>
      <c r="T28" s="49">
        <f t="shared" si="9"/>
        <v>0</v>
      </c>
      <c r="U28" s="49">
        <f t="shared" si="10"/>
        <v>0</v>
      </c>
      <c r="V28" s="49">
        <f t="shared" si="11"/>
        <v>0</v>
      </c>
      <c r="W28" s="49">
        <f t="shared" si="12"/>
        <v>0</v>
      </c>
      <c r="Y28" s="68"/>
    </row>
    <row r="29" spans="1:26" s="25" customFormat="1" ht="99" hidden="1" customHeight="1" x14ac:dyDescent="0.25">
      <c r="A29" s="14"/>
      <c r="B29" s="110">
        <f t="shared" si="13"/>
        <v>18</v>
      </c>
      <c r="C29" s="113" t="s">
        <v>35</v>
      </c>
      <c r="D29" s="111" t="s">
        <v>42</v>
      </c>
      <c r="E29" s="114" t="s">
        <v>41</v>
      </c>
      <c r="F29" s="68">
        <v>89533</v>
      </c>
      <c r="G29" s="68">
        <f t="shared" si="0"/>
        <v>1246299.3599999999</v>
      </c>
      <c r="H29" s="109" t="s">
        <v>477</v>
      </c>
      <c r="I29" s="68">
        <f t="shared" si="18"/>
        <v>1370930</v>
      </c>
      <c r="M29" s="48">
        <f t="shared" si="2"/>
        <v>0</v>
      </c>
      <c r="N29" s="49">
        <f t="shared" si="3"/>
        <v>0</v>
      </c>
      <c r="O29" s="49">
        <f t="shared" si="4"/>
        <v>0</v>
      </c>
      <c r="P29" s="48">
        <f t="shared" si="5"/>
        <v>1</v>
      </c>
      <c r="Q29" s="49">
        <f t="shared" si="6"/>
        <v>1370930</v>
      </c>
      <c r="R29" s="49">
        <f t="shared" si="7"/>
        <v>1246299.3599999999</v>
      </c>
      <c r="S29" s="48">
        <f t="shared" si="8"/>
        <v>0</v>
      </c>
      <c r="T29" s="49">
        <f t="shared" si="9"/>
        <v>0</v>
      </c>
      <c r="U29" s="49">
        <f t="shared" si="10"/>
        <v>0</v>
      </c>
      <c r="V29" s="49">
        <f t="shared" si="11"/>
        <v>0</v>
      </c>
      <c r="W29" s="49">
        <f t="shared" si="12"/>
        <v>0</v>
      </c>
      <c r="Y29" s="68"/>
    </row>
    <row r="30" spans="1:26" s="25" customFormat="1" ht="109.5" hidden="1" customHeight="1" x14ac:dyDescent="0.25">
      <c r="A30" s="14"/>
      <c r="B30" s="110">
        <f t="shared" si="13"/>
        <v>19</v>
      </c>
      <c r="C30" s="113" t="s">
        <v>35</v>
      </c>
      <c r="D30" s="111" t="s">
        <v>43</v>
      </c>
      <c r="E30" s="114" t="s">
        <v>44</v>
      </c>
      <c r="F30" s="68">
        <v>83000</v>
      </c>
      <c r="G30" s="68">
        <f t="shared" si="0"/>
        <v>1155360</v>
      </c>
      <c r="H30" s="109" t="s">
        <v>477</v>
      </c>
      <c r="I30" s="68">
        <f t="shared" si="18"/>
        <v>1270896</v>
      </c>
      <c r="M30" s="48">
        <f t="shared" si="2"/>
        <v>0</v>
      </c>
      <c r="N30" s="49">
        <f t="shared" si="3"/>
        <v>0</v>
      </c>
      <c r="O30" s="49">
        <f t="shared" si="4"/>
        <v>0</v>
      </c>
      <c r="P30" s="48">
        <f t="shared" si="5"/>
        <v>1</v>
      </c>
      <c r="Q30" s="49">
        <f t="shared" si="6"/>
        <v>1270896</v>
      </c>
      <c r="R30" s="49">
        <f t="shared" si="7"/>
        <v>1155360</v>
      </c>
      <c r="S30" s="48">
        <f t="shared" si="8"/>
        <v>0</v>
      </c>
      <c r="T30" s="49">
        <f t="shared" si="9"/>
        <v>0</v>
      </c>
      <c r="U30" s="49">
        <f t="shared" si="10"/>
        <v>0</v>
      </c>
      <c r="V30" s="49">
        <f t="shared" si="11"/>
        <v>0</v>
      </c>
      <c r="W30" s="49">
        <f t="shared" si="12"/>
        <v>0</v>
      </c>
      <c r="Y30" s="68"/>
    </row>
    <row r="31" spans="1:26" ht="50.1" customHeight="1" x14ac:dyDescent="0.2">
      <c r="A31" s="16"/>
      <c r="B31" s="110">
        <f t="shared" si="13"/>
        <v>20</v>
      </c>
      <c r="C31" s="113" t="s">
        <v>35</v>
      </c>
      <c r="D31" s="115" t="s">
        <v>45</v>
      </c>
      <c r="E31" s="114" t="s">
        <v>46</v>
      </c>
      <c r="F31" s="68">
        <v>684000</v>
      </c>
      <c r="G31" s="68">
        <f t="shared" si="0"/>
        <v>9521280</v>
      </c>
      <c r="H31" s="109" t="s">
        <v>477</v>
      </c>
      <c r="I31" s="68">
        <f t="shared" si="18"/>
        <v>10473408</v>
      </c>
      <c r="J31" s="26">
        <f>SUM(I25:I31)</f>
        <v>25405147</v>
      </c>
      <c r="L31" s="26">
        <f>+K31+J31</f>
        <v>25405147</v>
      </c>
      <c r="M31" s="48">
        <f t="shared" si="2"/>
        <v>0</v>
      </c>
      <c r="N31" s="49">
        <f t="shared" si="3"/>
        <v>0</v>
      </c>
      <c r="O31" s="49">
        <f t="shared" si="4"/>
        <v>0</v>
      </c>
      <c r="P31" s="48">
        <f t="shared" si="5"/>
        <v>1</v>
      </c>
      <c r="Q31" s="49">
        <f t="shared" si="6"/>
        <v>10473408</v>
      </c>
      <c r="R31" s="49">
        <f t="shared" si="7"/>
        <v>9521280</v>
      </c>
      <c r="S31" s="48">
        <f t="shared" si="8"/>
        <v>0</v>
      </c>
      <c r="T31" s="49">
        <f t="shared" si="9"/>
        <v>0</v>
      </c>
      <c r="U31" s="49">
        <f t="shared" si="10"/>
        <v>0</v>
      </c>
      <c r="V31" s="49">
        <f t="shared" si="11"/>
        <v>0</v>
      </c>
      <c r="W31" s="49">
        <f t="shared" si="12"/>
        <v>0</v>
      </c>
      <c r="Y31" s="68"/>
      <c r="Z31" s="15"/>
    </row>
    <row r="32" spans="1:26" ht="75" hidden="1" customHeight="1" x14ac:dyDescent="0.2">
      <c r="B32" s="110">
        <f t="shared" si="13"/>
        <v>21</v>
      </c>
      <c r="C32" s="113" t="s">
        <v>47</v>
      </c>
      <c r="D32" s="111" t="s">
        <v>48</v>
      </c>
      <c r="E32" s="112" t="s">
        <v>16</v>
      </c>
      <c r="F32" s="68">
        <v>19762.3</v>
      </c>
      <c r="G32" s="68">
        <f t="shared" si="0"/>
        <v>275091.21599999996</v>
      </c>
      <c r="H32" s="109" t="s">
        <v>477</v>
      </c>
      <c r="I32" s="68">
        <f t="shared" si="18"/>
        <v>302601</v>
      </c>
      <c r="M32" s="48">
        <f t="shared" si="2"/>
        <v>0</v>
      </c>
      <c r="N32" s="49">
        <f t="shared" si="3"/>
        <v>0</v>
      </c>
      <c r="O32" s="49">
        <f t="shared" si="4"/>
        <v>0</v>
      </c>
      <c r="P32" s="48">
        <f t="shared" si="5"/>
        <v>1</v>
      </c>
      <c r="Q32" s="49">
        <f t="shared" si="6"/>
        <v>302601</v>
      </c>
      <c r="R32" s="49">
        <f t="shared" si="7"/>
        <v>275091.21599999996</v>
      </c>
      <c r="S32" s="48">
        <f t="shared" si="8"/>
        <v>0</v>
      </c>
      <c r="T32" s="49">
        <f t="shared" si="9"/>
        <v>0</v>
      </c>
      <c r="U32" s="49">
        <f t="shared" si="10"/>
        <v>0</v>
      </c>
      <c r="V32" s="49">
        <f t="shared" si="11"/>
        <v>0</v>
      </c>
      <c r="W32" s="49">
        <f t="shared" si="12"/>
        <v>0</v>
      </c>
      <c r="Y32" s="68"/>
      <c r="Z32" s="15"/>
    </row>
    <row r="33" spans="1:26" ht="82.5" hidden="1" customHeight="1" x14ac:dyDescent="0.2">
      <c r="B33" s="110">
        <f t="shared" si="13"/>
        <v>22</v>
      </c>
      <c r="C33" s="113" t="s">
        <v>47</v>
      </c>
      <c r="D33" s="111" t="s">
        <v>49</v>
      </c>
      <c r="E33" s="112" t="s">
        <v>22</v>
      </c>
      <c r="F33" s="68">
        <v>14015.57</v>
      </c>
      <c r="G33" s="68">
        <f t="shared" si="0"/>
        <v>195096.73439999999</v>
      </c>
      <c r="H33" s="109" t="s">
        <v>462</v>
      </c>
      <c r="I33" s="68">
        <f>ROUNDUP(+G33*1.15,0)</f>
        <v>224362</v>
      </c>
      <c r="M33" s="48">
        <f t="shared" si="2"/>
        <v>1</v>
      </c>
      <c r="N33" s="49">
        <f t="shared" si="3"/>
        <v>224362</v>
      </c>
      <c r="O33" s="49">
        <f t="shared" si="4"/>
        <v>195096.73439999999</v>
      </c>
      <c r="P33" s="48">
        <f t="shared" si="5"/>
        <v>0</v>
      </c>
      <c r="Q33" s="49">
        <f t="shared" si="6"/>
        <v>0</v>
      </c>
      <c r="R33" s="49">
        <f t="shared" si="7"/>
        <v>0</v>
      </c>
      <c r="S33" s="48">
        <f t="shared" si="8"/>
        <v>0</v>
      </c>
      <c r="T33" s="49">
        <f t="shared" si="9"/>
        <v>0</v>
      </c>
      <c r="U33" s="49">
        <f t="shared" si="10"/>
        <v>0</v>
      </c>
      <c r="V33" s="49">
        <f t="shared" si="11"/>
        <v>0</v>
      </c>
      <c r="W33" s="49">
        <f t="shared" si="12"/>
        <v>0</v>
      </c>
      <c r="Y33" s="68">
        <v>800400</v>
      </c>
      <c r="Z33" s="157">
        <v>1</v>
      </c>
    </row>
    <row r="34" spans="1:26" ht="87" hidden="1" customHeight="1" x14ac:dyDescent="0.2">
      <c r="B34" s="110">
        <f t="shared" si="13"/>
        <v>23</v>
      </c>
      <c r="C34" s="113" t="s">
        <v>47</v>
      </c>
      <c r="D34" s="111" t="s">
        <v>50</v>
      </c>
      <c r="E34" s="112" t="s">
        <v>41</v>
      </c>
      <c r="F34" s="68">
        <v>50000</v>
      </c>
      <c r="G34" s="68">
        <f t="shared" si="0"/>
        <v>696000</v>
      </c>
      <c r="H34" s="109" t="s">
        <v>477</v>
      </c>
      <c r="I34" s="68">
        <f t="shared" ref="I34:I38" si="19">ROUNDUP(G34*1.1,0)</f>
        <v>765600</v>
      </c>
      <c r="M34" s="48">
        <f t="shared" si="2"/>
        <v>0</v>
      </c>
      <c r="N34" s="49">
        <f t="shared" si="3"/>
        <v>0</v>
      </c>
      <c r="O34" s="49">
        <f t="shared" si="4"/>
        <v>0</v>
      </c>
      <c r="P34" s="48">
        <f t="shared" si="5"/>
        <v>1</v>
      </c>
      <c r="Q34" s="49">
        <f t="shared" si="6"/>
        <v>765600</v>
      </c>
      <c r="R34" s="49">
        <f t="shared" si="7"/>
        <v>696000</v>
      </c>
      <c r="S34" s="48">
        <f t="shared" si="8"/>
        <v>0</v>
      </c>
      <c r="T34" s="49">
        <f t="shared" si="9"/>
        <v>0</v>
      </c>
      <c r="U34" s="49">
        <f t="shared" si="10"/>
        <v>0</v>
      </c>
      <c r="V34" s="49">
        <f t="shared" si="11"/>
        <v>0</v>
      </c>
      <c r="W34" s="49">
        <f t="shared" si="12"/>
        <v>0</v>
      </c>
      <c r="Y34" s="68"/>
      <c r="Z34" s="15"/>
    </row>
    <row r="35" spans="1:26" ht="87" hidden="1" customHeight="1" x14ac:dyDescent="0.2">
      <c r="B35" s="110">
        <f t="shared" si="13"/>
        <v>24</v>
      </c>
      <c r="C35" s="113" t="s">
        <v>47</v>
      </c>
      <c r="D35" s="111" t="s">
        <v>51</v>
      </c>
      <c r="E35" s="112" t="s">
        <v>18</v>
      </c>
      <c r="F35" s="68">
        <v>20800</v>
      </c>
      <c r="G35" s="68">
        <f>+F35*12</f>
        <v>249600</v>
      </c>
      <c r="H35" s="109" t="s">
        <v>477</v>
      </c>
      <c r="I35" s="68">
        <f t="shared" si="19"/>
        <v>274560</v>
      </c>
      <c r="M35" s="48">
        <f t="shared" si="2"/>
        <v>0</v>
      </c>
      <c r="N35" s="49">
        <f t="shared" si="3"/>
        <v>0</v>
      </c>
      <c r="O35" s="49">
        <f t="shared" si="4"/>
        <v>0</v>
      </c>
      <c r="P35" s="48">
        <f t="shared" si="5"/>
        <v>1</v>
      </c>
      <c r="Q35" s="49">
        <f t="shared" si="6"/>
        <v>274560</v>
      </c>
      <c r="R35" s="49">
        <f t="shared" si="7"/>
        <v>249600</v>
      </c>
      <c r="S35" s="48">
        <f t="shared" si="8"/>
        <v>0</v>
      </c>
      <c r="T35" s="49">
        <f t="shared" si="9"/>
        <v>0</v>
      </c>
      <c r="U35" s="49">
        <f t="shared" si="10"/>
        <v>0</v>
      </c>
      <c r="V35" s="49">
        <f t="shared" si="11"/>
        <v>0</v>
      </c>
      <c r="W35" s="49">
        <f t="shared" si="12"/>
        <v>0</v>
      </c>
      <c r="Y35" s="68"/>
      <c r="Z35" s="15"/>
    </row>
    <row r="36" spans="1:26" ht="50.1" customHeight="1" x14ac:dyDescent="0.2">
      <c r="B36" s="110">
        <f t="shared" si="13"/>
        <v>25</v>
      </c>
      <c r="C36" s="113" t="s">
        <v>47</v>
      </c>
      <c r="D36" s="111" t="s">
        <v>52</v>
      </c>
      <c r="E36" s="112" t="s">
        <v>53</v>
      </c>
      <c r="F36" s="68">
        <v>85000</v>
      </c>
      <c r="G36" s="68">
        <f t="shared" si="0"/>
        <v>1183200</v>
      </c>
      <c r="H36" s="109" t="s">
        <v>477</v>
      </c>
      <c r="I36" s="68">
        <f t="shared" si="19"/>
        <v>1301520</v>
      </c>
      <c r="J36" s="26">
        <f>SUM(I32:I36)</f>
        <v>2868643</v>
      </c>
      <c r="L36" s="26">
        <f>+K36+J36</f>
        <v>2868643</v>
      </c>
      <c r="M36" s="48">
        <f t="shared" si="2"/>
        <v>0</v>
      </c>
      <c r="N36" s="49">
        <f t="shared" si="3"/>
        <v>0</v>
      </c>
      <c r="O36" s="49">
        <f t="shared" si="4"/>
        <v>0</v>
      </c>
      <c r="P36" s="48">
        <f t="shared" si="5"/>
        <v>1</v>
      </c>
      <c r="Q36" s="49">
        <f t="shared" si="6"/>
        <v>1301520</v>
      </c>
      <c r="R36" s="49">
        <f t="shared" si="7"/>
        <v>1183200</v>
      </c>
      <c r="S36" s="48">
        <f t="shared" si="8"/>
        <v>0</v>
      </c>
      <c r="T36" s="49">
        <f t="shared" si="9"/>
        <v>0</v>
      </c>
      <c r="U36" s="49">
        <f t="shared" si="10"/>
        <v>0</v>
      </c>
      <c r="V36" s="49">
        <f t="shared" si="11"/>
        <v>0</v>
      </c>
      <c r="W36" s="49">
        <f t="shared" si="12"/>
        <v>0</v>
      </c>
      <c r="Y36" s="68"/>
      <c r="Z36" s="15"/>
    </row>
    <row r="37" spans="1:26" s="22" customFormat="1" ht="125.25" hidden="1" customHeight="1" x14ac:dyDescent="0.2">
      <c r="A37" s="8"/>
      <c r="B37" s="110">
        <f t="shared" si="13"/>
        <v>26</v>
      </c>
      <c r="C37" s="113" t="s">
        <v>54</v>
      </c>
      <c r="D37" s="111" t="s">
        <v>55</v>
      </c>
      <c r="E37" s="114" t="s">
        <v>56</v>
      </c>
      <c r="F37" s="68">
        <v>8118.07</v>
      </c>
      <c r="G37" s="68">
        <f t="shared" si="0"/>
        <v>113003.53439999999</v>
      </c>
      <c r="H37" s="109" t="s">
        <v>477</v>
      </c>
      <c r="I37" s="68">
        <f t="shared" si="19"/>
        <v>124304</v>
      </c>
      <c r="M37" s="48">
        <f t="shared" si="2"/>
        <v>0</v>
      </c>
      <c r="N37" s="49">
        <f t="shared" si="3"/>
        <v>0</v>
      </c>
      <c r="O37" s="49">
        <f t="shared" si="4"/>
        <v>0</v>
      </c>
      <c r="P37" s="48">
        <f t="shared" si="5"/>
        <v>1</v>
      </c>
      <c r="Q37" s="49">
        <f t="shared" si="6"/>
        <v>124304</v>
      </c>
      <c r="R37" s="49">
        <f t="shared" si="7"/>
        <v>113003.53439999999</v>
      </c>
      <c r="S37" s="48">
        <f t="shared" si="8"/>
        <v>0</v>
      </c>
      <c r="T37" s="49">
        <f t="shared" si="9"/>
        <v>0</v>
      </c>
      <c r="U37" s="49">
        <f t="shared" si="10"/>
        <v>0</v>
      </c>
      <c r="V37" s="49">
        <f t="shared" si="11"/>
        <v>0</v>
      </c>
      <c r="W37" s="49">
        <f t="shared" si="12"/>
        <v>0</v>
      </c>
      <c r="Y37" s="68"/>
    </row>
    <row r="38" spans="1:26" ht="213.75" hidden="1" customHeight="1" x14ac:dyDescent="0.2">
      <c r="B38" s="110">
        <f t="shared" si="13"/>
        <v>27</v>
      </c>
      <c r="C38" s="113" t="s">
        <v>54</v>
      </c>
      <c r="D38" s="111" t="s">
        <v>57</v>
      </c>
      <c r="E38" s="112" t="s">
        <v>58</v>
      </c>
      <c r="F38" s="68">
        <v>52800</v>
      </c>
      <c r="G38" s="68">
        <f t="shared" si="0"/>
        <v>734976</v>
      </c>
      <c r="H38" s="109" t="s">
        <v>477</v>
      </c>
      <c r="I38" s="68">
        <f t="shared" si="19"/>
        <v>808474</v>
      </c>
      <c r="M38" s="48">
        <f t="shared" si="2"/>
        <v>0</v>
      </c>
      <c r="N38" s="49">
        <f t="shared" si="3"/>
        <v>0</v>
      </c>
      <c r="O38" s="49">
        <f t="shared" si="4"/>
        <v>0</v>
      </c>
      <c r="P38" s="48">
        <f t="shared" si="5"/>
        <v>1</v>
      </c>
      <c r="Q38" s="49">
        <f t="shared" si="6"/>
        <v>808474</v>
      </c>
      <c r="R38" s="49">
        <f t="shared" si="7"/>
        <v>734976</v>
      </c>
      <c r="S38" s="48">
        <f t="shared" si="8"/>
        <v>0</v>
      </c>
      <c r="T38" s="49">
        <f t="shared" si="9"/>
        <v>0</v>
      </c>
      <c r="U38" s="49">
        <f t="shared" si="10"/>
        <v>0</v>
      </c>
      <c r="V38" s="49">
        <f t="shared" si="11"/>
        <v>0</v>
      </c>
      <c r="W38" s="49">
        <f t="shared" si="12"/>
        <v>0</v>
      </c>
      <c r="Y38" s="68"/>
      <c r="Z38" s="15"/>
    </row>
    <row r="39" spans="1:26" ht="84" hidden="1" customHeight="1" x14ac:dyDescent="0.2">
      <c r="B39" s="110">
        <f t="shared" si="13"/>
        <v>28</v>
      </c>
      <c r="C39" s="113" t="s">
        <v>54</v>
      </c>
      <c r="D39" s="111" t="s">
        <v>59</v>
      </c>
      <c r="E39" s="114" t="s">
        <v>60</v>
      </c>
      <c r="F39" s="68">
        <v>32031</v>
      </c>
      <c r="G39" s="68">
        <f t="shared" si="0"/>
        <v>445871.51999999996</v>
      </c>
      <c r="H39" s="70" t="s">
        <v>462</v>
      </c>
      <c r="I39" s="68">
        <f>ROUNDUP(+G39*1.15,0)</f>
        <v>512753</v>
      </c>
      <c r="M39" s="48">
        <f t="shared" si="2"/>
        <v>1</v>
      </c>
      <c r="N39" s="49">
        <f t="shared" si="3"/>
        <v>512753</v>
      </c>
      <c r="O39" s="49">
        <f t="shared" si="4"/>
        <v>445871.51999999996</v>
      </c>
      <c r="P39" s="48">
        <f t="shared" si="5"/>
        <v>0</v>
      </c>
      <c r="Q39" s="49">
        <f t="shared" si="6"/>
        <v>0</v>
      </c>
      <c r="R39" s="49">
        <f t="shared" si="7"/>
        <v>0</v>
      </c>
      <c r="S39" s="48">
        <f t="shared" si="8"/>
        <v>0</v>
      </c>
      <c r="T39" s="49">
        <f t="shared" si="9"/>
        <v>0</v>
      </c>
      <c r="U39" s="49">
        <f t="shared" si="10"/>
        <v>0</v>
      </c>
      <c r="V39" s="49">
        <f t="shared" si="11"/>
        <v>0</v>
      </c>
      <c r="W39" s="49">
        <f t="shared" si="12"/>
        <v>0</v>
      </c>
      <c r="Y39" s="68"/>
    </row>
    <row r="40" spans="1:26" ht="97.5" hidden="1" customHeight="1" x14ac:dyDescent="0.2">
      <c r="B40" s="110">
        <f t="shared" si="13"/>
        <v>29</v>
      </c>
      <c r="C40" s="113" t="s">
        <v>54</v>
      </c>
      <c r="D40" s="111" t="s">
        <v>61</v>
      </c>
      <c r="E40" s="114" t="s">
        <v>62</v>
      </c>
      <c r="F40" s="68">
        <v>50000</v>
      </c>
      <c r="G40" s="68">
        <f t="shared" si="0"/>
        <v>696000</v>
      </c>
      <c r="H40" s="109" t="s">
        <v>477</v>
      </c>
      <c r="I40" s="68">
        <f t="shared" ref="I40:I45" si="20">ROUNDUP(G40*1.1,0)</f>
        <v>765600</v>
      </c>
      <c r="M40" s="48">
        <f t="shared" si="2"/>
        <v>0</v>
      </c>
      <c r="N40" s="49">
        <f t="shared" si="3"/>
        <v>0</v>
      </c>
      <c r="O40" s="49">
        <f t="shared" si="4"/>
        <v>0</v>
      </c>
      <c r="P40" s="48">
        <f t="shared" si="5"/>
        <v>1</v>
      </c>
      <c r="Q40" s="49">
        <f t="shared" si="6"/>
        <v>765600</v>
      </c>
      <c r="R40" s="49">
        <f t="shared" si="7"/>
        <v>696000</v>
      </c>
      <c r="S40" s="48">
        <f t="shared" si="8"/>
        <v>0</v>
      </c>
      <c r="T40" s="49">
        <f t="shared" si="9"/>
        <v>0</v>
      </c>
      <c r="U40" s="49">
        <f t="shared" si="10"/>
        <v>0</v>
      </c>
      <c r="V40" s="49">
        <f t="shared" si="11"/>
        <v>0</v>
      </c>
      <c r="W40" s="49">
        <f t="shared" si="12"/>
        <v>0</v>
      </c>
      <c r="Y40" s="68"/>
      <c r="Z40" s="15"/>
    </row>
    <row r="41" spans="1:26" ht="89.25" hidden="1" customHeight="1" x14ac:dyDescent="0.2">
      <c r="A41" s="23"/>
      <c r="B41" s="110">
        <f t="shared" si="13"/>
        <v>30</v>
      </c>
      <c r="C41" s="113" t="s">
        <v>54</v>
      </c>
      <c r="D41" s="111" t="s">
        <v>63</v>
      </c>
      <c r="E41" s="114" t="s">
        <v>64</v>
      </c>
      <c r="F41" s="68">
        <v>39000</v>
      </c>
      <c r="G41" s="68">
        <f t="shared" si="0"/>
        <v>542880</v>
      </c>
      <c r="H41" s="109" t="s">
        <v>477</v>
      </c>
      <c r="I41" s="68">
        <f t="shared" si="20"/>
        <v>597168</v>
      </c>
      <c r="M41" s="48">
        <f t="shared" si="2"/>
        <v>0</v>
      </c>
      <c r="N41" s="49">
        <f t="shared" si="3"/>
        <v>0</v>
      </c>
      <c r="O41" s="49">
        <f t="shared" si="4"/>
        <v>0</v>
      </c>
      <c r="P41" s="48">
        <f t="shared" si="5"/>
        <v>1</v>
      </c>
      <c r="Q41" s="49">
        <f t="shared" si="6"/>
        <v>597168</v>
      </c>
      <c r="R41" s="49">
        <f t="shared" si="7"/>
        <v>542880</v>
      </c>
      <c r="S41" s="48">
        <f t="shared" si="8"/>
        <v>0</v>
      </c>
      <c r="T41" s="49">
        <f t="shared" si="9"/>
        <v>0</v>
      </c>
      <c r="U41" s="49">
        <f t="shared" si="10"/>
        <v>0</v>
      </c>
      <c r="V41" s="49">
        <f t="shared" si="11"/>
        <v>0</v>
      </c>
      <c r="W41" s="49">
        <f t="shared" si="12"/>
        <v>0</v>
      </c>
      <c r="Y41" s="68"/>
      <c r="Z41" s="15"/>
    </row>
    <row r="42" spans="1:26" ht="116.25" hidden="1" customHeight="1" x14ac:dyDescent="0.2">
      <c r="A42" s="23"/>
      <c r="B42" s="110">
        <f t="shared" si="13"/>
        <v>31</v>
      </c>
      <c r="C42" s="113" t="s">
        <v>54</v>
      </c>
      <c r="D42" s="111" t="s">
        <v>433</v>
      </c>
      <c r="E42" s="114" t="s">
        <v>98</v>
      </c>
      <c r="F42" s="68">
        <v>9000</v>
      </c>
      <c r="G42" s="68">
        <f t="shared" si="0"/>
        <v>125279.99999999999</v>
      </c>
      <c r="H42" s="109" t="s">
        <v>477</v>
      </c>
      <c r="I42" s="68">
        <f t="shared" si="20"/>
        <v>137808</v>
      </c>
      <c r="M42" s="48">
        <f t="shared" si="2"/>
        <v>0</v>
      </c>
      <c r="N42" s="49">
        <f t="shared" si="3"/>
        <v>0</v>
      </c>
      <c r="O42" s="49">
        <f t="shared" si="4"/>
        <v>0</v>
      </c>
      <c r="P42" s="48">
        <f t="shared" si="5"/>
        <v>1</v>
      </c>
      <c r="Q42" s="49">
        <f t="shared" si="6"/>
        <v>137808</v>
      </c>
      <c r="R42" s="49">
        <f t="shared" si="7"/>
        <v>125279.99999999999</v>
      </c>
      <c r="S42" s="48">
        <f t="shared" si="8"/>
        <v>0</v>
      </c>
      <c r="T42" s="49">
        <f t="shared" si="9"/>
        <v>0</v>
      </c>
      <c r="U42" s="49">
        <f t="shared" si="10"/>
        <v>0</v>
      </c>
      <c r="V42" s="49">
        <f t="shared" si="11"/>
        <v>0</v>
      </c>
      <c r="W42" s="49">
        <f t="shared" si="12"/>
        <v>0</v>
      </c>
      <c r="Y42" s="68"/>
      <c r="Z42" s="15"/>
    </row>
    <row r="43" spans="1:26" ht="116.25" hidden="1" customHeight="1" x14ac:dyDescent="0.2">
      <c r="A43" s="23"/>
      <c r="B43" s="110">
        <f t="shared" si="13"/>
        <v>32</v>
      </c>
      <c r="C43" s="113" t="s">
        <v>54</v>
      </c>
      <c r="D43" s="111" t="s">
        <v>434</v>
      </c>
      <c r="E43" s="114" t="s">
        <v>98</v>
      </c>
      <c r="F43" s="68">
        <v>39700</v>
      </c>
      <c r="G43" s="68">
        <f t="shared" si="0"/>
        <v>552624</v>
      </c>
      <c r="H43" s="109" t="s">
        <v>477</v>
      </c>
      <c r="I43" s="68">
        <f t="shared" si="20"/>
        <v>607887</v>
      </c>
      <c r="M43" s="48">
        <f t="shared" si="2"/>
        <v>0</v>
      </c>
      <c r="N43" s="49">
        <f t="shared" si="3"/>
        <v>0</v>
      </c>
      <c r="O43" s="49">
        <f t="shared" si="4"/>
        <v>0</v>
      </c>
      <c r="P43" s="48">
        <f t="shared" si="5"/>
        <v>1</v>
      </c>
      <c r="Q43" s="49">
        <f t="shared" si="6"/>
        <v>607887</v>
      </c>
      <c r="R43" s="49">
        <f t="shared" si="7"/>
        <v>552624</v>
      </c>
      <c r="S43" s="48">
        <f t="shared" si="8"/>
        <v>0</v>
      </c>
      <c r="T43" s="49">
        <f t="shared" si="9"/>
        <v>0</v>
      </c>
      <c r="U43" s="49">
        <f t="shared" si="10"/>
        <v>0</v>
      </c>
      <c r="V43" s="49">
        <f t="shared" si="11"/>
        <v>0</v>
      </c>
      <c r="W43" s="49">
        <f t="shared" si="12"/>
        <v>0</v>
      </c>
      <c r="Y43" s="68"/>
      <c r="Z43" s="15"/>
    </row>
    <row r="44" spans="1:26" ht="116.25" hidden="1" customHeight="1" x14ac:dyDescent="0.2">
      <c r="A44" s="23"/>
      <c r="B44" s="110">
        <f t="shared" si="13"/>
        <v>33</v>
      </c>
      <c r="C44" s="113" t="s">
        <v>54</v>
      </c>
      <c r="D44" s="111" t="s">
        <v>435</v>
      </c>
      <c r="E44" s="114" t="s">
        <v>98</v>
      </c>
      <c r="F44" s="68">
        <v>9000</v>
      </c>
      <c r="G44" s="68">
        <f t="shared" si="0"/>
        <v>125279.99999999999</v>
      </c>
      <c r="H44" s="109" t="s">
        <v>477</v>
      </c>
      <c r="I44" s="68">
        <f t="shared" si="20"/>
        <v>137808</v>
      </c>
      <c r="M44" s="48">
        <f t="shared" si="2"/>
        <v>0</v>
      </c>
      <c r="N44" s="49">
        <f t="shared" si="3"/>
        <v>0</v>
      </c>
      <c r="O44" s="49">
        <f t="shared" si="4"/>
        <v>0</v>
      </c>
      <c r="P44" s="48">
        <f t="shared" si="5"/>
        <v>1</v>
      </c>
      <c r="Q44" s="49">
        <f t="shared" si="6"/>
        <v>137808</v>
      </c>
      <c r="R44" s="49">
        <f t="shared" si="7"/>
        <v>125279.99999999999</v>
      </c>
      <c r="S44" s="48">
        <f t="shared" si="8"/>
        <v>0</v>
      </c>
      <c r="T44" s="49">
        <f t="shared" si="9"/>
        <v>0</v>
      </c>
      <c r="U44" s="49">
        <f t="shared" si="10"/>
        <v>0</v>
      </c>
      <c r="V44" s="49">
        <f t="shared" si="11"/>
        <v>0</v>
      </c>
      <c r="W44" s="49">
        <f t="shared" si="12"/>
        <v>0</v>
      </c>
      <c r="Y44" s="68"/>
      <c r="Z44" s="15"/>
    </row>
    <row r="45" spans="1:26" ht="116.25" hidden="1" customHeight="1" x14ac:dyDescent="0.2">
      <c r="A45" s="23"/>
      <c r="B45" s="110">
        <f t="shared" si="13"/>
        <v>34</v>
      </c>
      <c r="C45" s="113" t="s">
        <v>54</v>
      </c>
      <c r="D45" s="111" t="s">
        <v>436</v>
      </c>
      <c r="E45" s="114" t="s">
        <v>98</v>
      </c>
      <c r="F45" s="68">
        <v>9000</v>
      </c>
      <c r="G45" s="68">
        <f t="shared" si="0"/>
        <v>125279.99999999999</v>
      </c>
      <c r="H45" s="109" t="s">
        <v>477</v>
      </c>
      <c r="I45" s="68">
        <f t="shared" si="20"/>
        <v>137808</v>
      </c>
      <c r="M45" s="48">
        <f t="shared" si="2"/>
        <v>0</v>
      </c>
      <c r="N45" s="49">
        <f t="shared" si="3"/>
        <v>0</v>
      </c>
      <c r="O45" s="49">
        <f t="shared" si="4"/>
        <v>0</v>
      </c>
      <c r="P45" s="48">
        <f t="shared" si="5"/>
        <v>1</v>
      </c>
      <c r="Q45" s="49">
        <f t="shared" si="6"/>
        <v>137808</v>
      </c>
      <c r="R45" s="49">
        <f t="shared" si="7"/>
        <v>125279.99999999999</v>
      </c>
      <c r="S45" s="48">
        <f t="shared" si="8"/>
        <v>0</v>
      </c>
      <c r="T45" s="49">
        <f t="shared" si="9"/>
        <v>0</v>
      </c>
      <c r="U45" s="49">
        <f t="shared" si="10"/>
        <v>0</v>
      </c>
      <c r="V45" s="49">
        <f t="shared" si="11"/>
        <v>0</v>
      </c>
      <c r="W45" s="49">
        <f t="shared" si="12"/>
        <v>0</v>
      </c>
      <c r="Y45" s="68"/>
      <c r="Z45" s="15"/>
    </row>
    <row r="46" spans="1:26" ht="69" customHeight="1" x14ac:dyDescent="0.2">
      <c r="A46" s="23"/>
      <c r="B46" s="110">
        <f t="shared" si="13"/>
        <v>35</v>
      </c>
      <c r="C46" s="113" t="s">
        <v>54</v>
      </c>
      <c r="D46" s="111" t="s">
        <v>437</v>
      </c>
      <c r="E46" s="114" t="s">
        <v>98</v>
      </c>
      <c r="F46" s="68">
        <v>5250</v>
      </c>
      <c r="G46" s="68">
        <f t="shared" si="0"/>
        <v>73080</v>
      </c>
      <c r="H46" s="70" t="s">
        <v>463</v>
      </c>
      <c r="I46" s="73">
        <f>ROUNDUP(G46,0)</f>
        <v>73080</v>
      </c>
      <c r="J46" s="26">
        <f>SUM(I37:I46)</f>
        <v>3902690</v>
      </c>
      <c r="K46" s="26">
        <f>+Nuevos!I10</f>
        <v>10226400</v>
      </c>
      <c r="L46" s="26">
        <f>+K46+J46</f>
        <v>14129090</v>
      </c>
      <c r="M46" s="48">
        <f t="shared" si="2"/>
        <v>0</v>
      </c>
      <c r="N46" s="49">
        <f t="shared" si="3"/>
        <v>0</v>
      </c>
      <c r="O46" s="49">
        <f t="shared" si="4"/>
        <v>0</v>
      </c>
      <c r="P46" s="48">
        <f t="shared" si="5"/>
        <v>0</v>
      </c>
      <c r="Q46" s="49">
        <f t="shared" si="6"/>
        <v>0</v>
      </c>
      <c r="R46" s="49">
        <f t="shared" si="7"/>
        <v>0</v>
      </c>
      <c r="S46" s="48">
        <f t="shared" si="8"/>
        <v>0</v>
      </c>
      <c r="T46" s="49">
        <f t="shared" si="9"/>
        <v>0</v>
      </c>
      <c r="U46" s="49">
        <f t="shared" si="10"/>
        <v>1</v>
      </c>
      <c r="V46" s="49">
        <f t="shared" si="11"/>
        <v>73080</v>
      </c>
      <c r="W46" s="49">
        <f t="shared" si="12"/>
        <v>73080</v>
      </c>
      <c r="Y46" s="68"/>
      <c r="Z46" s="15"/>
    </row>
    <row r="47" spans="1:26" ht="87.75" hidden="1" customHeight="1" x14ac:dyDescent="0.2">
      <c r="B47" s="110">
        <f t="shared" si="13"/>
        <v>36</v>
      </c>
      <c r="C47" s="113" t="s">
        <v>65</v>
      </c>
      <c r="D47" s="111" t="s">
        <v>66</v>
      </c>
      <c r="E47" s="112" t="s">
        <v>67</v>
      </c>
      <c r="F47" s="68">
        <v>11157</v>
      </c>
      <c r="G47" s="68">
        <f t="shared" ref="G47:G111" si="21">+F47*12*1.16</f>
        <v>155305.44</v>
      </c>
      <c r="H47" s="109" t="s">
        <v>477</v>
      </c>
      <c r="I47" s="68">
        <f t="shared" ref="I47:I55" si="22">ROUNDUP(G47*1.1,0)</f>
        <v>170836</v>
      </c>
      <c r="M47" s="48">
        <f t="shared" si="2"/>
        <v>0</v>
      </c>
      <c r="N47" s="49">
        <f t="shared" si="3"/>
        <v>0</v>
      </c>
      <c r="O47" s="49">
        <f t="shared" si="4"/>
        <v>0</v>
      </c>
      <c r="P47" s="48">
        <f t="shared" si="5"/>
        <v>1</v>
      </c>
      <c r="Q47" s="49">
        <f t="shared" si="6"/>
        <v>170836</v>
      </c>
      <c r="R47" s="49">
        <f t="shared" si="7"/>
        <v>155305.44</v>
      </c>
      <c r="S47" s="48">
        <f t="shared" si="8"/>
        <v>0</v>
      </c>
      <c r="T47" s="49">
        <f t="shared" si="9"/>
        <v>0</v>
      </c>
      <c r="U47" s="49">
        <f t="shared" si="10"/>
        <v>0</v>
      </c>
      <c r="V47" s="49">
        <f t="shared" si="11"/>
        <v>0</v>
      </c>
      <c r="W47" s="49">
        <f t="shared" si="12"/>
        <v>0</v>
      </c>
      <c r="Y47" s="68"/>
      <c r="Z47" s="15"/>
    </row>
    <row r="48" spans="1:26" ht="103.5" hidden="1" customHeight="1" x14ac:dyDescent="0.2">
      <c r="B48" s="110">
        <f t="shared" si="13"/>
        <v>37</v>
      </c>
      <c r="C48" s="113" t="s">
        <v>65</v>
      </c>
      <c r="D48" s="111" t="s">
        <v>68</v>
      </c>
      <c r="E48" s="112" t="s">
        <v>69</v>
      </c>
      <c r="F48" s="68">
        <v>7814</v>
      </c>
      <c r="G48" s="68">
        <f t="shared" si="21"/>
        <v>108770.87999999999</v>
      </c>
      <c r="H48" s="109" t="s">
        <v>477</v>
      </c>
      <c r="I48" s="68">
        <f t="shared" si="22"/>
        <v>119648</v>
      </c>
      <c r="M48" s="48">
        <f t="shared" si="2"/>
        <v>0</v>
      </c>
      <c r="N48" s="49">
        <f t="shared" si="3"/>
        <v>0</v>
      </c>
      <c r="O48" s="49">
        <f t="shared" si="4"/>
        <v>0</v>
      </c>
      <c r="P48" s="48">
        <f t="shared" si="5"/>
        <v>1</v>
      </c>
      <c r="Q48" s="49">
        <f t="shared" si="6"/>
        <v>119648</v>
      </c>
      <c r="R48" s="49">
        <f t="shared" si="7"/>
        <v>108770.87999999999</v>
      </c>
      <c r="S48" s="48">
        <f t="shared" si="8"/>
        <v>0</v>
      </c>
      <c r="T48" s="49">
        <f t="shared" si="9"/>
        <v>0</v>
      </c>
      <c r="U48" s="49">
        <f t="shared" si="10"/>
        <v>0</v>
      </c>
      <c r="V48" s="49">
        <f t="shared" si="11"/>
        <v>0</v>
      </c>
      <c r="W48" s="49">
        <f t="shared" si="12"/>
        <v>0</v>
      </c>
      <c r="Y48" s="68"/>
      <c r="Z48" s="15"/>
    </row>
    <row r="49" spans="1:26" ht="117" hidden="1" customHeight="1" x14ac:dyDescent="0.2">
      <c r="B49" s="110">
        <f t="shared" si="13"/>
        <v>38</v>
      </c>
      <c r="C49" s="113" t="s">
        <v>65</v>
      </c>
      <c r="D49" s="111" t="s">
        <v>70</v>
      </c>
      <c r="E49" s="112" t="s">
        <v>71</v>
      </c>
      <c r="F49" s="68">
        <v>3675</v>
      </c>
      <c r="G49" s="68">
        <f t="shared" si="21"/>
        <v>51156</v>
      </c>
      <c r="H49" s="109" t="s">
        <v>477</v>
      </c>
      <c r="I49" s="68">
        <f t="shared" si="22"/>
        <v>56272</v>
      </c>
      <c r="M49" s="48">
        <f t="shared" si="2"/>
        <v>0</v>
      </c>
      <c r="N49" s="49">
        <f t="shared" si="3"/>
        <v>0</v>
      </c>
      <c r="O49" s="49">
        <f t="shared" si="4"/>
        <v>0</v>
      </c>
      <c r="P49" s="48">
        <f t="shared" si="5"/>
        <v>1</v>
      </c>
      <c r="Q49" s="49">
        <f t="shared" si="6"/>
        <v>56272</v>
      </c>
      <c r="R49" s="49">
        <f t="shared" si="7"/>
        <v>51156</v>
      </c>
      <c r="S49" s="48">
        <f t="shared" si="8"/>
        <v>0</v>
      </c>
      <c r="T49" s="49">
        <f t="shared" si="9"/>
        <v>0</v>
      </c>
      <c r="U49" s="49">
        <f t="shared" si="10"/>
        <v>0</v>
      </c>
      <c r="V49" s="49">
        <f t="shared" si="11"/>
        <v>0</v>
      </c>
      <c r="W49" s="49">
        <f t="shared" si="12"/>
        <v>0</v>
      </c>
      <c r="Y49" s="68"/>
      <c r="Z49" s="15"/>
    </row>
    <row r="50" spans="1:26" ht="142.5" hidden="1" customHeight="1" x14ac:dyDescent="0.2">
      <c r="B50" s="110">
        <f t="shared" si="13"/>
        <v>39</v>
      </c>
      <c r="C50" s="113" t="s">
        <v>65</v>
      </c>
      <c r="D50" s="121" t="s">
        <v>72</v>
      </c>
      <c r="E50" s="112" t="s">
        <v>73</v>
      </c>
      <c r="F50" s="68">
        <v>14921</v>
      </c>
      <c r="G50" s="68">
        <f t="shared" si="21"/>
        <v>207700.31999999998</v>
      </c>
      <c r="H50" s="109" t="s">
        <v>477</v>
      </c>
      <c r="I50" s="68">
        <f t="shared" si="22"/>
        <v>228471</v>
      </c>
      <c r="M50" s="48">
        <f t="shared" si="2"/>
        <v>0</v>
      </c>
      <c r="N50" s="49">
        <f t="shared" si="3"/>
        <v>0</v>
      </c>
      <c r="O50" s="49">
        <f t="shared" si="4"/>
        <v>0</v>
      </c>
      <c r="P50" s="48">
        <f t="shared" si="5"/>
        <v>1</v>
      </c>
      <c r="Q50" s="49">
        <f t="shared" si="6"/>
        <v>228471</v>
      </c>
      <c r="R50" s="49">
        <f t="shared" si="7"/>
        <v>207700.31999999998</v>
      </c>
      <c r="S50" s="48">
        <f t="shared" si="8"/>
        <v>0</v>
      </c>
      <c r="T50" s="49">
        <f t="shared" si="9"/>
        <v>0</v>
      </c>
      <c r="U50" s="49">
        <f t="shared" si="10"/>
        <v>0</v>
      </c>
      <c r="V50" s="49">
        <f t="shared" si="11"/>
        <v>0</v>
      </c>
      <c r="W50" s="49">
        <f t="shared" si="12"/>
        <v>0</v>
      </c>
      <c r="Y50" s="68"/>
      <c r="Z50" s="15"/>
    </row>
    <row r="51" spans="1:26" ht="97.5" hidden="1" customHeight="1" x14ac:dyDescent="0.2">
      <c r="B51" s="110">
        <f t="shared" si="13"/>
        <v>40</v>
      </c>
      <c r="C51" s="113" t="s">
        <v>65</v>
      </c>
      <c r="D51" s="111" t="s">
        <v>552</v>
      </c>
      <c r="E51" s="112" t="s">
        <v>453</v>
      </c>
      <c r="F51" s="68">
        <v>94500</v>
      </c>
      <c r="G51" s="68">
        <f>+F51*12*1.08</f>
        <v>1224720</v>
      </c>
      <c r="H51" s="109" t="s">
        <v>477</v>
      </c>
      <c r="I51" s="68">
        <f t="shared" si="22"/>
        <v>1347192</v>
      </c>
      <c r="M51" s="48">
        <f t="shared" si="2"/>
        <v>0</v>
      </c>
      <c r="N51" s="49">
        <f t="shared" si="3"/>
        <v>0</v>
      </c>
      <c r="O51" s="49">
        <f t="shared" si="4"/>
        <v>0</v>
      </c>
      <c r="P51" s="48">
        <f t="shared" si="5"/>
        <v>1</v>
      </c>
      <c r="Q51" s="49">
        <f t="shared" si="6"/>
        <v>1347192</v>
      </c>
      <c r="R51" s="49">
        <f t="shared" si="7"/>
        <v>1224720</v>
      </c>
      <c r="S51" s="48">
        <f t="shared" si="8"/>
        <v>0</v>
      </c>
      <c r="T51" s="49">
        <f t="shared" si="9"/>
        <v>0</v>
      </c>
      <c r="U51" s="49">
        <f t="shared" si="10"/>
        <v>0</v>
      </c>
      <c r="V51" s="49">
        <f t="shared" si="11"/>
        <v>0</v>
      </c>
      <c r="W51" s="49">
        <f t="shared" si="12"/>
        <v>0</v>
      </c>
      <c r="Y51" s="68"/>
      <c r="Z51" s="15"/>
    </row>
    <row r="52" spans="1:26" ht="90" hidden="1" customHeight="1" x14ac:dyDescent="0.2">
      <c r="B52" s="110">
        <f t="shared" si="13"/>
        <v>41</v>
      </c>
      <c r="C52" s="113" t="s">
        <v>65</v>
      </c>
      <c r="D52" s="111" t="s">
        <v>74</v>
      </c>
      <c r="E52" s="112" t="s">
        <v>22</v>
      </c>
      <c r="F52" s="68">
        <v>20326</v>
      </c>
      <c r="G52" s="68">
        <f t="shared" si="21"/>
        <v>282937.92</v>
      </c>
      <c r="H52" s="109" t="s">
        <v>477</v>
      </c>
      <c r="I52" s="68">
        <f t="shared" si="22"/>
        <v>311232</v>
      </c>
      <c r="M52" s="48">
        <f t="shared" si="2"/>
        <v>0</v>
      </c>
      <c r="N52" s="49">
        <f t="shared" si="3"/>
        <v>0</v>
      </c>
      <c r="O52" s="49">
        <f t="shared" si="4"/>
        <v>0</v>
      </c>
      <c r="P52" s="48">
        <f t="shared" si="5"/>
        <v>1</v>
      </c>
      <c r="Q52" s="49">
        <f t="shared" si="6"/>
        <v>311232</v>
      </c>
      <c r="R52" s="49">
        <f t="shared" si="7"/>
        <v>282937.92</v>
      </c>
      <c r="S52" s="48">
        <f t="shared" si="8"/>
        <v>0</v>
      </c>
      <c r="T52" s="49">
        <f t="shared" si="9"/>
        <v>0</v>
      </c>
      <c r="U52" s="49">
        <f t="shared" si="10"/>
        <v>0</v>
      </c>
      <c r="V52" s="49">
        <f t="shared" si="11"/>
        <v>0</v>
      </c>
      <c r="W52" s="49">
        <f t="shared" si="12"/>
        <v>0</v>
      </c>
      <c r="Y52" s="68"/>
      <c r="Z52" s="15"/>
    </row>
    <row r="53" spans="1:26" ht="98.25" hidden="1" customHeight="1" x14ac:dyDescent="0.2">
      <c r="B53" s="110">
        <f t="shared" si="13"/>
        <v>42</v>
      </c>
      <c r="C53" s="113" t="s">
        <v>65</v>
      </c>
      <c r="D53" s="111" t="s">
        <v>75</v>
      </c>
      <c r="E53" s="122" t="s">
        <v>22</v>
      </c>
      <c r="F53" s="68">
        <v>33735</v>
      </c>
      <c r="G53" s="68">
        <f t="shared" si="21"/>
        <v>469591.19999999995</v>
      </c>
      <c r="H53" s="109" t="s">
        <v>477</v>
      </c>
      <c r="I53" s="68">
        <f t="shared" si="22"/>
        <v>516551</v>
      </c>
      <c r="M53" s="48">
        <f t="shared" si="2"/>
        <v>0</v>
      </c>
      <c r="N53" s="49">
        <f t="shared" si="3"/>
        <v>0</v>
      </c>
      <c r="O53" s="49">
        <f t="shared" si="4"/>
        <v>0</v>
      </c>
      <c r="P53" s="48">
        <f t="shared" si="5"/>
        <v>1</v>
      </c>
      <c r="Q53" s="49">
        <f t="shared" si="6"/>
        <v>516551</v>
      </c>
      <c r="R53" s="49">
        <f t="shared" si="7"/>
        <v>469591.19999999995</v>
      </c>
      <c r="S53" s="48">
        <f t="shared" si="8"/>
        <v>0</v>
      </c>
      <c r="T53" s="49">
        <f t="shared" si="9"/>
        <v>0</v>
      </c>
      <c r="U53" s="49">
        <f t="shared" si="10"/>
        <v>0</v>
      </c>
      <c r="V53" s="49">
        <f t="shared" si="11"/>
        <v>0</v>
      </c>
      <c r="W53" s="49">
        <f t="shared" si="12"/>
        <v>0</v>
      </c>
      <c r="Y53" s="68"/>
      <c r="Z53" s="15"/>
    </row>
    <row r="54" spans="1:26" ht="140.25" hidden="1" customHeight="1" x14ac:dyDescent="0.2">
      <c r="B54" s="110">
        <f t="shared" si="13"/>
        <v>43</v>
      </c>
      <c r="C54" s="113" t="s">
        <v>65</v>
      </c>
      <c r="D54" s="111" t="s">
        <v>76</v>
      </c>
      <c r="E54" s="112" t="s">
        <v>22</v>
      </c>
      <c r="F54" s="68">
        <v>21849</v>
      </c>
      <c r="G54" s="68">
        <f t="shared" si="21"/>
        <v>304138.07999999996</v>
      </c>
      <c r="H54" s="109" t="s">
        <v>477</v>
      </c>
      <c r="I54" s="68">
        <f t="shared" si="22"/>
        <v>334552</v>
      </c>
      <c r="M54" s="48">
        <f t="shared" si="2"/>
        <v>0</v>
      </c>
      <c r="N54" s="49">
        <f t="shared" si="3"/>
        <v>0</v>
      </c>
      <c r="O54" s="49">
        <f t="shared" si="4"/>
        <v>0</v>
      </c>
      <c r="P54" s="48">
        <f t="shared" si="5"/>
        <v>1</v>
      </c>
      <c r="Q54" s="49">
        <f t="shared" si="6"/>
        <v>334552</v>
      </c>
      <c r="R54" s="49">
        <f t="shared" si="7"/>
        <v>304138.07999999996</v>
      </c>
      <c r="S54" s="48">
        <f t="shared" si="8"/>
        <v>0</v>
      </c>
      <c r="T54" s="49">
        <f t="shared" si="9"/>
        <v>0</v>
      </c>
      <c r="U54" s="49">
        <f t="shared" si="10"/>
        <v>0</v>
      </c>
      <c r="V54" s="49">
        <f t="shared" si="11"/>
        <v>0</v>
      </c>
      <c r="W54" s="49">
        <f t="shared" si="12"/>
        <v>0</v>
      </c>
      <c r="Y54" s="68"/>
      <c r="Z54" s="15"/>
    </row>
    <row r="55" spans="1:26" ht="91.5" hidden="1" customHeight="1" x14ac:dyDescent="0.2">
      <c r="B55" s="110">
        <f t="shared" si="13"/>
        <v>44</v>
      </c>
      <c r="C55" s="113" t="s">
        <v>65</v>
      </c>
      <c r="D55" s="111" t="s">
        <v>77</v>
      </c>
      <c r="E55" s="112" t="s">
        <v>78</v>
      </c>
      <c r="F55" s="68">
        <v>21042.95</v>
      </c>
      <c r="G55" s="68">
        <f t="shared" si="21"/>
        <v>292917.864</v>
      </c>
      <c r="H55" s="109" t="s">
        <v>477</v>
      </c>
      <c r="I55" s="68">
        <f t="shared" si="22"/>
        <v>322210</v>
      </c>
      <c r="M55" s="48">
        <f t="shared" si="2"/>
        <v>0</v>
      </c>
      <c r="N55" s="49">
        <f t="shared" si="3"/>
        <v>0</v>
      </c>
      <c r="O55" s="49">
        <f t="shared" si="4"/>
        <v>0</v>
      </c>
      <c r="P55" s="48">
        <f t="shared" si="5"/>
        <v>1</v>
      </c>
      <c r="Q55" s="49">
        <f t="shared" si="6"/>
        <v>322210</v>
      </c>
      <c r="R55" s="49">
        <f t="shared" si="7"/>
        <v>292917.864</v>
      </c>
      <c r="S55" s="48">
        <f t="shared" si="8"/>
        <v>0</v>
      </c>
      <c r="T55" s="49">
        <f t="shared" si="9"/>
        <v>0</v>
      </c>
      <c r="U55" s="49">
        <f t="shared" si="10"/>
        <v>0</v>
      </c>
      <c r="V55" s="49">
        <f t="shared" si="11"/>
        <v>0</v>
      </c>
      <c r="W55" s="49">
        <f t="shared" si="12"/>
        <v>0</v>
      </c>
      <c r="Y55" s="68"/>
      <c r="Z55" s="15"/>
    </row>
    <row r="56" spans="1:26" ht="75" hidden="1" x14ac:dyDescent="0.2">
      <c r="B56" s="110">
        <f t="shared" si="13"/>
        <v>45</v>
      </c>
      <c r="C56" s="113" t="s">
        <v>65</v>
      </c>
      <c r="D56" s="111" t="s">
        <v>79</v>
      </c>
      <c r="E56" s="112" t="s">
        <v>80</v>
      </c>
      <c r="F56" s="68">
        <v>62534</v>
      </c>
      <c r="G56" s="68">
        <f>+F56*12*1.08</f>
        <v>810440.64</v>
      </c>
      <c r="H56" s="109" t="s">
        <v>462</v>
      </c>
      <c r="I56" s="68">
        <f t="shared" ref="I56:I58" si="23">ROUNDUP(+G56*1.15,0)</f>
        <v>932007</v>
      </c>
      <c r="M56" s="48">
        <f t="shared" si="2"/>
        <v>1</v>
      </c>
      <c r="N56" s="49">
        <f t="shared" si="3"/>
        <v>932007</v>
      </c>
      <c r="O56" s="49">
        <f t="shared" si="4"/>
        <v>810440.64</v>
      </c>
      <c r="P56" s="48">
        <f t="shared" si="5"/>
        <v>0</v>
      </c>
      <c r="Q56" s="49">
        <f t="shared" si="6"/>
        <v>0</v>
      </c>
      <c r="R56" s="49">
        <f t="shared" si="7"/>
        <v>0</v>
      </c>
      <c r="S56" s="48">
        <f t="shared" si="8"/>
        <v>0</v>
      </c>
      <c r="T56" s="49">
        <f t="shared" si="9"/>
        <v>0</v>
      </c>
      <c r="U56" s="49">
        <f t="shared" si="10"/>
        <v>0</v>
      </c>
      <c r="V56" s="49">
        <f t="shared" si="11"/>
        <v>0</v>
      </c>
      <c r="W56" s="49">
        <f t="shared" si="12"/>
        <v>0</v>
      </c>
      <c r="Y56" s="68"/>
    </row>
    <row r="57" spans="1:26" ht="107.25" hidden="1" customHeight="1" x14ac:dyDescent="0.2">
      <c r="B57" s="110">
        <f t="shared" si="13"/>
        <v>46</v>
      </c>
      <c r="C57" s="113" t="s">
        <v>65</v>
      </c>
      <c r="D57" s="111" t="s">
        <v>81</v>
      </c>
      <c r="E57" s="112" t="s">
        <v>82</v>
      </c>
      <c r="F57" s="68">
        <v>42244</v>
      </c>
      <c r="G57" s="68">
        <f t="shared" si="21"/>
        <v>588036.48</v>
      </c>
      <c r="H57" s="109" t="s">
        <v>462</v>
      </c>
      <c r="I57" s="68">
        <f t="shared" si="23"/>
        <v>676242</v>
      </c>
      <c r="M57" s="48">
        <f t="shared" si="2"/>
        <v>1</v>
      </c>
      <c r="N57" s="49">
        <f t="shared" si="3"/>
        <v>676242</v>
      </c>
      <c r="O57" s="49">
        <f t="shared" si="4"/>
        <v>588036.48</v>
      </c>
      <c r="P57" s="48">
        <f t="shared" si="5"/>
        <v>0</v>
      </c>
      <c r="Q57" s="49">
        <f t="shared" si="6"/>
        <v>0</v>
      </c>
      <c r="R57" s="49">
        <f t="shared" si="7"/>
        <v>0</v>
      </c>
      <c r="S57" s="48">
        <f t="shared" si="8"/>
        <v>0</v>
      </c>
      <c r="T57" s="49">
        <f t="shared" si="9"/>
        <v>0</v>
      </c>
      <c r="U57" s="49">
        <f t="shared" si="10"/>
        <v>0</v>
      </c>
      <c r="V57" s="49">
        <f t="shared" si="11"/>
        <v>0</v>
      </c>
      <c r="W57" s="49">
        <f t="shared" si="12"/>
        <v>0</v>
      </c>
      <c r="Y57" s="68"/>
    </row>
    <row r="58" spans="1:26" ht="90" hidden="1" customHeight="1" x14ac:dyDescent="0.2">
      <c r="B58" s="110">
        <f t="shared" si="13"/>
        <v>47</v>
      </c>
      <c r="C58" s="113" t="s">
        <v>65</v>
      </c>
      <c r="D58" s="111" t="s">
        <v>83</v>
      </c>
      <c r="E58" s="112" t="s">
        <v>84</v>
      </c>
      <c r="F58" s="68">
        <v>89568.75</v>
      </c>
      <c r="G58" s="68">
        <f t="shared" si="21"/>
        <v>1246797</v>
      </c>
      <c r="H58" s="109" t="s">
        <v>462</v>
      </c>
      <c r="I58" s="68">
        <f t="shared" si="23"/>
        <v>1433817</v>
      </c>
      <c r="M58" s="48">
        <f t="shared" si="2"/>
        <v>1</v>
      </c>
      <c r="N58" s="49">
        <f t="shared" si="3"/>
        <v>1433817</v>
      </c>
      <c r="O58" s="49">
        <f t="shared" si="4"/>
        <v>1246797</v>
      </c>
      <c r="P58" s="48">
        <f t="shared" si="5"/>
        <v>0</v>
      </c>
      <c r="Q58" s="49">
        <f t="shared" si="6"/>
        <v>0</v>
      </c>
      <c r="R58" s="49">
        <f t="shared" si="7"/>
        <v>0</v>
      </c>
      <c r="S58" s="48">
        <f t="shared" si="8"/>
        <v>0</v>
      </c>
      <c r="T58" s="49">
        <f t="shared" si="9"/>
        <v>0</v>
      </c>
      <c r="U58" s="49">
        <f t="shared" si="10"/>
        <v>0</v>
      </c>
      <c r="V58" s="49">
        <f t="shared" si="11"/>
        <v>0</v>
      </c>
      <c r="W58" s="49">
        <f t="shared" si="12"/>
        <v>0</v>
      </c>
      <c r="Y58" s="68"/>
    </row>
    <row r="59" spans="1:26" ht="73.5" hidden="1" customHeight="1" x14ac:dyDescent="0.2">
      <c r="B59" s="110">
        <f t="shared" si="13"/>
        <v>48</v>
      </c>
      <c r="C59" s="113" t="s">
        <v>65</v>
      </c>
      <c r="D59" s="111" t="s">
        <v>85</v>
      </c>
      <c r="E59" s="123" t="s">
        <v>86</v>
      </c>
      <c r="F59" s="68">
        <v>24248</v>
      </c>
      <c r="G59" s="68">
        <f t="shared" si="21"/>
        <v>337532.15999999997</v>
      </c>
      <c r="H59" s="109" t="s">
        <v>477</v>
      </c>
      <c r="I59" s="68">
        <f>ROUNDUP(G59*1.1,0)</f>
        <v>371286</v>
      </c>
      <c r="M59" s="48">
        <f t="shared" si="2"/>
        <v>0</v>
      </c>
      <c r="N59" s="49">
        <f t="shared" si="3"/>
        <v>0</v>
      </c>
      <c r="O59" s="49">
        <f t="shared" si="4"/>
        <v>0</v>
      </c>
      <c r="P59" s="48">
        <f t="shared" si="5"/>
        <v>1</v>
      </c>
      <c r="Q59" s="49">
        <f t="shared" si="6"/>
        <v>371286</v>
      </c>
      <c r="R59" s="49">
        <f t="shared" si="7"/>
        <v>337532.15999999997</v>
      </c>
      <c r="S59" s="48">
        <f t="shared" si="8"/>
        <v>0</v>
      </c>
      <c r="T59" s="49">
        <f t="shared" si="9"/>
        <v>0</v>
      </c>
      <c r="U59" s="49">
        <f t="shared" si="10"/>
        <v>0</v>
      </c>
      <c r="V59" s="49">
        <f t="shared" si="11"/>
        <v>0</v>
      </c>
      <c r="W59" s="49">
        <f t="shared" si="12"/>
        <v>0</v>
      </c>
      <c r="Y59" s="68"/>
      <c r="Z59" s="15"/>
    </row>
    <row r="60" spans="1:26" s="25" customFormat="1" ht="93.75" hidden="1" customHeight="1" x14ac:dyDescent="0.25">
      <c r="A60" s="14"/>
      <c r="B60" s="110">
        <f t="shared" si="13"/>
        <v>49</v>
      </c>
      <c r="C60" s="113" t="s">
        <v>65</v>
      </c>
      <c r="D60" s="111" t="s">
        <v>87</v>
      </c>
      <c r="E60" s="123" t="s">
        <v>86</v>
      </c>
      <c r="F60" s="68">
        <v>26686</v>
      </c>
      <c r="G60" s="68">
        <f t="shared" si="21"/>
        <v>371469.12</v>
      </c>
      <c r="H60" s="70" t="s">
        <v>462</v>
      </c>
      <c r="I60" s="68">
        <f t="shared" ref="I60:I61" si="24">ROUNDUP(+G60*1.15,0)</f>
        <v>427190</v>
      </c>
      <c r="M60" s="48">
        <f t="shared" si="2"/>
        <v>1</v>
      </c>
      <c r="N60" s="49">
        <f t="shared" si="3"/>
        <v>427190</v>
      </c>
      <c r="O60" s="49">
        <f t="shared" si="4"/>
        <v>371469.12</v>
      </c>
      <c r="P60" s="48">
        <f t="shared" si="5"/>
        <v>0</v>
      </c>
      <c r="Q60" s="49">
        <f t="shared" si="6"/>
        <v>0</v>
      </c>
      <c r="R60" s="49">
        <f t="shared" si="7"/>
        <v>0</v>
      </c>
      <c r="S60" s="48">
        <f t="shared" si="8"/>
        <v>0</v>
      </c>
      <c r="T60" s="49">
        <f t="shared" si="9"/>
        <v>0</v>
      </c>
      <c r="U60" s="49">
        <f t="shared" si="10"/>
        <v>0</v>
      </c>
      <c r="V60" s="49">
        <f t="shared" si="11"/>
        <v>0</v>
      </c>
      <c r="W60" s="49">
        <f t="shared" si="12"/>
        <v>0</v>
      </c>
      <c r="Y60" s="68"/>
      <c r="Z60" s="157"/>
    </row>
    <row r="61" spans="1:26" s="25" customFormat="1" ht="50.1" customHeight="1" x14ac:dyDescent="0.25">
      <c r="A61" s="14"/>
      <c r="B61" s="110">
        <f t="shared" si="13"/>
        <v>50</v>
      </c>
      <c r="C61" s="113" t="s">
        <v>65</v>
      </c>
      <c r="D61" s="111" t="s">
        <v>88</v>
      </c>
      <c r="E61" s="112" t="s">
        <v>89</v>
      </c>
      <c r="F61" s="68">
        <v>26525.27</v>
      </c>
      <c r="G61" s="68">
        <f t="shared" si="21"/>
        <v>369231.75839999999</v>
      </c>
      <c r="H61" s="109" t="s">
        <v>462</v>
      </c>
      <c r="I61" s="68">
        <f t="shared" si="24"/>
        <v>424617</v>
      </c>
      <c r="J61" s="26">
        <f>SUM(I47:I61)</f>
        <v>7672123</v>
      </c>
      <c r="K61" s="26">
        <f>+Nuevos!I11</f>
        <v>6959999.9999999991</v>
      </c>
      <c r="L61" s="26">
        <f>+K61+J61</f>
        <v>14632123</v>
      </c>
      <c r="M61" s="48">
        <f t="shared" si="2"/>
        <v>1</v>
      </c>
      <c r="N61" s="49">
        <f t="shared" si="3"/>
        <v>424617</v>
      </c>
      <c r="O61" s="49">
        <f t="shared" si="4"/>
        <v>369231.75839999999</v>
      </c>
      <c r="P61" s="48">
        <f t="shared" si="5"/>
        <v>0</v>
      </c>
      <c r="Q61" s="49">
        <f t="shared" si="6"/>
        <v>0</v>
      </c>
      <c r="R61" s="49">
        <f t="shared" si="7"/>
        <v>0</v>
      </c>
      <c r="S61" s="48">
        <f t="shared" si="8"/>
        <v>0</v>
      </c>
      <c r="T61" s="49">
        <f t="shared" si="9"/>
        <v>0</v>
      </c>
      <c r="U61" s="49">
        <f t="shared" si="10"/>
        <v>0</v>
      </c>
      <c r="V61" s="49">
        <f t="shared" si="11"/>
        <v>0</v>
      </c>
      <c r="W61" s="49">
        <f t="shared" si="12"/>
        <v>0</v>
      </c>
      <c r="Y61" s="68"/>
      <c r="Z61" s="157"/>
    </row>
    <row r="62" spans="1:26" ht="103.5" hidden="1" customHeight="1" x14ac:dyDescent="0.2">
      <c r="B62" s="110">
        <f t="shared" si="13"/>
        <v>51</v>
      </c>
      <c r="C62" s="113" t="s">
        <v>90</v>
      </c>
      <c r="D62" s="116" t="s">
        <v>91</v>
      </c>
      <c r="E62" s="116" t="s">
        <v>92</v>
      </c>
      <c r="F62" s="68">
        <v>1876862.76</v>
      </c>
      <c r="G62" s="68">
        <f>ROUNDUP(+F62*12*1.16,0)</f>
        <v>26125930</v>
      </c>
      <c r="H62" s="109" t="s">
        <v>478</v>
      </c>
      <c r="I62" s="68">
        <f>ROUNDUP(G62,0)</f>
        <v>26125930</v>
      </c>
      <c r="J62" s="26"/>
      <c r="M62" s="48">
        <f t="shared" si="2"/>
        <v>0</v>
      </c>
      <c r="N62" s="49">
        <f t="shared" si="3"/>
        <v>0</v>
      </c>
      <c r="O62" s="49">
        <f t="shared" si="4"/>
        <v>0</v>
      </c>
      <c r="P62" s="48">
        <f t="shared" si="5"/>
        <v>0</v>
      </c>
      <c r="Q62" s="49">
        <f t="shared" si="6"/>
        <v>0</v>
      </c>
      <c r="R62" s="49">
        <f t="shared" si="7"/>
        <v>0</v>
      </c>
      <c r="S62" s="48">
        <f t="shared" si="8"/>
        <v>1</v>
      </c>
      <c r="T62" s="49">
        <f t="shared" si="9"/>
        <v>26125930</v>
      </c>
      <c r="U62" s="49">
        <f t="shared" si="10"/>
        <v>0</v>
      </c>
      <c r="V62" s="49">
        <f t="shared" si="11"/>
        <v>0</v>
      </c>
      <c r="W62" s="49">
        <f t="shared" si="12"/>
        <v>0</v>
      </c>
      <c r="Y62" s="68"/>
      <c r="Z62" s="15"/>
    </row>
    <row r="63" spans="1:26" ht="45" hidden="1" x14ac:dyDescent="0.2">
      <c r="B63" s="110">
        <f t="shared" si="13"/>
        <v>52</v>
      </c>
      <c r="C63" s="113" t="s">
        <v>90</v>
      </c>
      <c r="D63" s="124" t="s">
        <v>93</v>
      </c>
      <c r="E63" s="116" t="s">
        <v>92</v>
      </c>
      <c r="F63" s="125">
        <f>+G63/12</f>
        <v>1102464</v>
      </c>
      <c r="G63" s="68">
        <v>13229568</v>
      </c>
      <c r="H63" s="109" t="s">
        <v>477</v>
      </c>
      <c r="I63" s="68">
        <f t="shared" ref="I63:I65" si="25">ROUNDUP(G63*1.1,0)</f>
        <v>14552525</v>
      </c>
      <c r="M63" s="48">
        <f t="shared" si="2"/>
        <v>0</v>
      </c>
      <c r="N63" s="49">
        <f t="shared" si="3"/>
        <v>0</v>
      </c>
      <c r="O63" s="49">
        <f t="shared" si="4"/>
        <v>0</v>
      </c>
      <c r="P63" s="48">
        <f t="shared" si="5"/>
        <v>1</v>
      </c>
      <c r="Q63" s="49">
        <f t="shared" si="6"/>
        <v>14552525</v>
      </c>
      <c r="R63" s="49">
        <f t="shared" si="7"/>
        <v>13229568</v>
      </c>
      <c r="S63" s="48">
        <f t="shared" si="8"/>
        <v>0</v>
      </c>
      <c r="T63" s="49">
        <f t="shared" si="9"/>
        <v>0</v>
      </c>
      <c r="U63" s="49">
        <f t="shared" si="10"/>
        <v>0</v>
      </c>
      <c r="V63" s="49">
        <f t="shared" si="11"/>
        <v>0</v>
      </c>
      <c r="W63" s="49">
        <f t="shared" si="12"/>
        <v>0</v>
      </c>
      <c r="Y63" s="68"/>
      <c r="Z63" s="15"/>
    </row>
    <row r="64" spans="1:26" ht="81" hidden="1" customHeight="1" x14ac:dyDescent="0.2">
      <c r="B64" s="110">
        <f t="shared" si="13"/>
        <v>53</v>
      </c>
      <c r="C64" s="113" t="s">
        <v>90</v>
      </c>
      <c r="D64" s="124" t="s">
        <v>94</v>
      </c>
      <c r="E64" s="116" t="s">
        <v>92</v>
      </c>
      <c r="F64" s="68">
        <f>561170.5*1.1</f>
        <v>617287.55000000005</v>
      </c>
      <c r="G64" s="68">
        <v>8670758</v>
      </c>
      <c r="H64" s="109" t="s">
        <v>477</v>
      </c>
      <c r="I64" s="68">
        <f t="shared" si="25"/>
        <v>9537834</v>
      </c>
      <c r="M64" s="48">
        <f t="shared" si="2"/>
        <v>0</v>
      </c>
      <c r="N64" s="49">
        <f t="shared" si="3"/>
        <v>0</v>
      </c>
      <c r="O64" s="49">
        <f t="shared" si="4"/>
        <v>0</v>
      </c>
      <c r="P64" s="48">
        <f t="shared" si="5"/>
        <v>1</v>
      </c>
      <c r="Q64" s="49">
        <f t="shared" si="6"/>
        <v>9537834</v>
      </c>
      <c r="R64" s="49">
        <f t="shared" si="7"/>
        <v>8670758</v>
      </c>
      <c r="S64" s="48">
        <f t="shared" si="8"/>
        <v>0</v>
      </c>
      <c r="T64" s="49">
        <f t="shared" si="9"/>
        <v>0</v>
      </c>
      <c r="U64" s="49">
        <f t="shared" si="10"/>
        <v>0</v>
      </c>
      <c r="V64" s="49">
        <f t="shared" si="11"/>
        <v>0</v>
      </c>
      <c r="W64" s="49">
        <f t="shared" si="12"/>
        <v>0</v>
      </c>
      <c r="Y64" s="68"/>
      <c r="Z64" s="15"/>
    </row>
    <row r="65" spans="1:25" s="15" customFormat="1" ht="86.25" hidden="1" customHeight="1" x14ac:dyDescent="0.2">
      <c r="A65" s="14"/>
      <c r="B65" s="110">
        <f t="shared" si="13"/>
        <v>54</v>
      </c>
      <c r="C65" s="113" t="s">
        <v>90</v>
      </c>
      <c r="D65" s="66" t="s">
        <v>95</v>
      </c>
      <c r="E65" s="116" t="s">
        <v>92</v>
      </c>
      <c r="F65" s="68">
        <v>1551723.6</v>
      </c>
      <c r="G65" s="68">
        <v>23759992</v>
      </c>
      <c r="H65" s="109" t="s">
        <v>477</v>
      </c>
      <c r="I65" s="68">
        <f t="shared" si="25"/>
        <v>26135992</v>
      </c>
      <c r="M65" s="48">
        <f t="shared" si="2"/>
        <v>0</v>
      </c>
      <c r="N65" s="49">
        <f t="shared" si="3"/>
        <v>0</v>
      </c>
      <c r="O65" s="49">
        <f t="shared" si="4"/>
        <v>0</v>
      </c>
      <c r="P65" s="48">
        <f t="shared" si="5"/>
        <v>1</v>
      </c>
      <c r="Q65" s="49">
        <f t="shared" si="6"/>
        <v>26135992</v>
      </c>
      <c r="R65" s="49">
        <f t="shared" si="7"/>
        <v>23759992</v>
      </c>
      <c r="S65" s="48">
        <f t="shared" si="8"/>
        <v>0</v>
      </c>
      <c r="T65" s="49">
        <f t="shared" si="9"/>
        <v>0</v>
      </c>
      <c r="U65" s="49">
        <f t="shared" si="10"/>
        <v>0</v>
      </c>
      <c r="V65" s="49">
        <f t="shared" si="11"/>
        <v>0</v>
      </c>
      <c r="W65" s="49">
        <f t="shared" si="12"/>
        <v>0</v>
      </c>
      <c r="Y65" s="68"/>
    </row>
    <row r="66" spans="1:25" s="15" customFormat="1" ht="91.5" hidden="1" customHeight="1" x14ac:dyDescent="0.2">
      <c r="A66" s="14"/>
      <c r="B66" s="110">
        <f t="shared" si="13"/>
        <v>55</v>
      </c>
      <c r="C66" s="113" t="s">
        <v>90</v>
      </c>
      <c r="D66" s="66" t="s">
        <v>96</v>
      </c>
      <c r="E66" s="116" t="s">
        <v>92</v>
      </c>
      <c r="F66" s="68">
        <f>1295222.2*1.1</f>
        <v>1424744.4200000002</v>
      </c>
      <c r="G66" s="68">
        <f>ROUNDUP(+F66*12*1.16,0)</f>
        <v>19832443</v>
      </c>
      <c r="H66" s="109" t="s">
        <v>478</v>
      </c>
      <c r="I66" s="68">
        <f>ROUNDUP(G66,0)</f>
        <v>19832443</v>
      </c>
      <c r="M66" s="48">
        <f t="shared" si="2"/>
        <v>0</v>
      </c>
      <c r="N66" s="49">
        <f t="shared" si="3"/>
        <v>0</v>
      </c>
      <c r="O66" s="49">
        <f t="shared" si="4"/>
        <v>0</v>
      </c>
      <c r="P66" s="48">
        <f t="shared" si="5"/>
        <v>0</v>
      </c>
      <c r="Q66" s="49">
        <f t="shared" si="6"/>
        <v>0</v>
      </c>
      <c r="R66" s="49">
        <f t="shared" si="7"/>
        <v>0</v>
      </c>
      <c r="S66" s="48">
        <f t="shared" si="8"/>
        <v>1</v>
      </c>
      <c r="T66" s="49">
        <f t="shared" si="9"/>
        <v>19832443</v>
      </c>
      <c r="U66" s="49">
        <f t="shared" si="10"/>
        <v>0</v>
      </c>
      <c r="V66" s="49">
        <f t="shared" si="11"/>
        <v>0</v>
      </c>
      <c r="W66" s="49">
        <f t="shared" si="12"/>
        <v>0</v>
      </c>
      <c r="Y66" s="68"/>
    </row>
    <row r="67" spans="1:25" s="15" customFormat="1" ht="91.5" hidden="1" customHeight="1" x14ac:dyDescent="0.2">
      <c r="A67" s="14"/>
      <c r="B67" s="110">
        <f t="shared" si="13"/>
        <v>56</v>
      </c>
      <c r="C67" s="113" t="s">
        <v>90</v>
      </c>
      <c r="D67" s="66" t="s">
        <v>97</v>
      </c>
      <c r="E67" s="116" t="s">
        <v>98</v>
      </c>
      <c r="F67" s="71">
        <f>+G67/12</f>
        <v>2839014</v>
      </c>
      <c r="G67" s="68">
        <v>34068168</v>
      </c>
      <c r="H67" s="109" t="s">
        <v>477</v>
      </c>
      <c r="I67" s="68">
        <f t="shared" ref="I67:I92" si="26">ROUNDUP(G67*1.1,0)</f>
        <v>37474985</v>
      </c>
      <c r="M67" s="48">
        <f t="shared" si="2"/>
        <v>0</v>
      </c>
      <c r="N67" s="49">
        <f t="shared" si="3"/>
        <v>0</v>
      </c>
      <c r="O67" s="49">
        <f t="shared" si="4"/>
        <v>0</v>
      </c>
      <c r="P67" s="48">
        <f t="shared" si="5"/>
        <v>1</v>
      </c>
      <c r="Q67" s="49">
        <f t="shared" si="6"/>
        <v>37474985</v>
      </c>
      <c r="R67" s="49">
        <f t="shared" si="7"/>
        <v>34068168</v>
      </c>
      <c r="S67" s="48">
        <f t="shared" si="8"/>
        <v>0</v>
      </c>
      <c r="T67" s="49">
        <f t="shared" si="9"/>
        <v>0</v>
      </c>
      <c r="U67" s="49">
        <f t="shared" si="10"/>
        <v>0</v>
      </c>
      <c r="V67" s="49">
        <f t="shared" si="11"/>
        <v>0</v>
      </c>
      <c r="W67" s="49">
        <f t="shared" si="12"/>
        <v>0</v>
      </c>
      <c r="Y67" s="68"/>
    </row>
    <row r="68" spans="1:25" s="15" customFormat="1" ht="91.5" customHeight="1" x14ac:dyDescent="0.2">
      <c r="A68" s="14"/>
      <c r="B68" s="110">
        <f t="shared" si="13"/>
        <v>57</v>
      </c>
      <c r="C68" s="113" t="s">
        <v>90</v>
      </c>
      <c r="D68" s="66" t="s">
        <v>454</v>
      </c>
      <c r="E68" s="116" t="s">
        <v>448</v>
      </c>
      <c r="F68" s="71">
        <f>977423.48*1.1</f>
        <v>1075165.828</v>
      </c>
      <c r="G68" s="68">
        <f>ROUNDUP(+F68*12*1.16,0)</f>
        <v>14966309</v>
      </c>
      <c r="H68" s="109" t="s">
        <v>477</v>
      </c>
      <c r="I68" s="68">
        <f t="shared" si="26"/>
        <v>16462940</v>
      </c>
      <c r="J68" s="26">
        <f>SUM(I62:I68)</f>
        <v>150122649</v>
      </c>
      <c r="K68" s="103">
        <f>+Nuevos!I22</f>
        <v>52251605.337599993</v>
      </c>
      <c r="L68" s="26">
        <f>+K68+J68</f>
        <v>202374254.33759999</v>
      </c>
      <c r="M68" s="48">
        <f t="shared" si="2"/>
        <v>0</v>
      </c>
      <c r="N68" s="49">
        <f t="shared" si="3"/>
        <v>0</v>
      </c>
      <c r="O68" s="49">
        <f t="shared" si="4"/>
        <v>0</v>
      </c>
      <c r="P68" s="48">
        <f t="shared" si="5"/>
        <v>1</v>
      </c>
      <c r="Q68" s="49">
        <f t="shared" si="6"/>
        <v>16462940</v>
      </c>
      <c r="R68" s="49">
        <f t="shared" si="7"/>
        <v>14966309</v>
      </c>
      <c r="S68" s="48">
        <f t="shared" si="8"/>
        <v>0</v>
      </c>
      <c r="T68" s="49">
        <f t="shared" si="9"/>
        <v>0</v>
      </c>
      <c r="U68" s="49">
        <f t="shared" si="10"/>
        <v>0</v>
      </c>
      <c r="V68" s="49">
        <f t="shared" si="11"/>
        <v>0</v>
      </c>
      <c r="W68" s="49">
        <f t="shared" si="12"/>
        <v>0</v>
      </c>
      <c r="Y68" s="68"/>
    </row>
    <row r="69" spans="1:25" s="15" customFormat="1" ht="75" hidden="1" customHeight="1" x14ac:dyDescent="0.2">
      <c r="A69" s="14"/>
      <c r="B69" s="110">
        <f t="shared" si="13"/>
        <v>58</v>
      </c>
      <c r="C69" s="113" t="s">
        <v>99</v>
      </c>
      <c r="D69" s="111" t="s">
        <v>100</v>
      </c>
      <c r="E69" s="112" t="s">
        <v>101</v>
      </c>
      <c r="F69" s="68">
        <v>7000</v>
      </c>
      <c r="G69" s="68">
        <f t="shared" si="21"/>
        <v>97440</v>
      </c>
      <c r="H69" s="109" t="s">
        <v>477</v>
      </c>
      <c r="I69" s="68">
        <f t="shared" si="26"/>
        <v>107184</v>
      </c>
      <c r="J69" s="13"/>
      <c r="M69" s="48">
        <f t="shared" si="2"/>
        <v>0</v>
      </c>
      <c r="N69" s="49">
        <f t="shared" si="3"/>
        <v>0</v>
      </c>
      <c r="O69" s="49">
        <f t="shared" si="4"/>
        <v>0</v>
      </c>
      <c r="P69" s="48">
        <f t="shared" si="5"/>
        <v>1</v>
      </c>
      <c r="Q69" s="49">
        <f t="shared" si="6"/>
        <v>107184</v>
      </c>
      <c r="R69" s="49">
        <f t="shared" si="7"/>
        <v>97440</v>
      </c>
      <c r="S69" s="48">
        <f t="shared" si="8"/>
        <v>0</v>
      </c>
      <c r="T69" s="49">
        <f t="shared" si="9"/>
        <v>0</v>
      </c>
      <c r="U69" s="49">
        <f t="shared" si="10"/>
        <v>0</v>
      </c>
      <c r="V69" s="49">
        <f t="shared" si="11"/>
        <v>0</v>
      </c>
      <c r="W69" s="49">
        <f t="shared" si="12"/>
        <v>0</v>
      </c>
      <c r="Y69" s="68"/>
    </row>
    <row r="70" spans="1:25" s="15" customFormat="1" ht="95.25" hidden="1" customHeight="1" x14ac:dyDescent="0.2">
      <c r="A70" s="14"/>
      <c r="B70" s="110">
        <f t="shared" si="13"/>
        <v>59</v>
      </c>
      <c r="C70" s="113" t="s">
        <v>99</v>
      </c>
      <c r="D70" s="111" t="s">
        <v>102</v>
      </c>
      <c r="E70" s="112" t="s">
        <v>103</v>
      </c>
      <c r="F70" s="68">
        <v>6000</v>
      </c>
      <c r="G70" s="68">
        <f t="shared" si="21"/>
        <v>83520</v>
      </c>
      <c r="H70" s="109" t="s">
        <v>477</v>
      </c>
      <c r="I70" s="68">
        <f t="shared" si="26"/>
        <v>91872</v>
      </c>
      <c r="M70" s="48">
        <f t="shared" si="2"/>
        <v>0</v>
      </c>
      <c r="N70" s="49">
        <f t="shared" si="3"/>
        <v>0</v>
      </c>
      <c r="O70" s="49">
        <f t="shared" si="4"/>
        <v>0</v>
      </c>
      <c r="P70" s="48">
        <f t="shared" si="5"/>
        <v>1</v>
      </c>
      <c r="Q70" s="49">
        <f t="shared" si="6"/>
        <v>91872</v>
      </c>
      <c r="R70" s="49">
        <f t="shared" si="7"/>
        <v>83520</v>
      </c>
      <c r="S70" s="48">
        <f t="shared" si="8"/>
        <v>0</v>
      </c>
      <c r="T70" s="49">
        <f t="shared" si="9"/>
        <v>0</v>
      </c>
      <c r="U70" s="49">
        <f t="shared" si="10"/>
        <v>0</v>
      </c>
      <c r="V70" s="49">
        <f t="shared" si="11"/>
        <v>0</v>
      </c>
      <c r="W70" s="49">
        <f t="shared" si="12"/>
        <v>0</v>
      </c>
      <c r="Y70" s="68"/>
    </row>
    <row r="71" spans="1:25" s="15" customFormat="1" ht="111.75" hidden="1" customHeight="1" x14ac:dyDescent="0.2">
      <c r="A71" s="14"/>
      <c r="B71" s="110">
        <f t="shared" si="13"/>
        <v>60</v>
      </c>
      <c r="C71" s="113" t="s">
        <v>99</v>
      </c>
      <c r="D71" s="111" t="s">
        <v>104</v>
      </c>
      <c r="E71" s="112" t="s">
        <v>105</v>
      </c>
      <c r="F71" s="68">
        <v>7000</v>
      </c>
      <c r="G71" s="68">
        <f t="shared" si="21"/>
        <v>97440</v>
      </c>
      <c r="H71" s="109" t="s">
        <v>477</v>
      </c>
      <c r="I71" s="68">
        <f t="shared" si="26"/>
        <v>107184</v>
      </c>
      <c r="M71" s="48">
        <f t="shared" si="2"/>
        <v>0</v>
      </c>
      <c r="N71" s="49">
        <f t="shared" si="3"/>
        <v>0</v>
      </c>
      <c r="O71" s="49">
        <f t="shared" si="4"/>
        <v>0</v>
      </c>
      <c r="P71" s="48">
        <f t="shared" si="5"/>
        <v>1</v>
      </c>
      <c r="Q71" s="49">
        <f t="shared" si="6"/>
        <v>107184</v>
      </c>
      <c r="R71" s="49">
        <f t="shared" si="7"/>
        <v>97440</v>
      </c>
      <c r="S71" s="48">
        <f t="shared" si="8"/>
        <v>0</v>
      </c>
      <c r="T71" s="49">
        <f t="shared" si="9"/>
        <v>0</v>
      </c>
      <c r="U71" s="49">
        <f t="shared" si="10"/>
        <v>0</v>
      </c>
      <c r="V71" s="49">
        <f t="shared" si="11"/>
        <v>0</v>
      </c>
      <c r="W71" s="49">
        <f t="shared" si="12"/>
        <v>0</v>
      </c>
      <c r="Y71" s="68"/>
    </row>
    <row r="72" spans="1:25" s="18" customFormat="1" ht="87" hidden="1" customHeight="1" x14ac:dyDescent="0.2">
      <c r="A72" s="16"/>
      <c r="B72" s="110">
        <f t="shared" si="13"/>
        <v>61</v>
      </c>
      <c r="C72" s="113" t="s">
        <v>99</v>
      </c>
      <c r="D72" s="111" t="s">
        <v>106</v>
      </c>
      <c r="E72" s="112" t="s">
        <v>107</v>
      </c>
      <c r="F72" s="68">
        <v>179772.42</v>
      </c>
      <c r="G72" s="68">
        <f t="shared" si="21"/>
        <v>2502432.0863999999</v>
      </c>
      <c r="H72" s="109" t="s">
        <v>477</v>
      </c>
      <c r="I72" s="68">
        <f t="shared" si="26"/>
        <v>2752676</v>
      </c>
      <c r="M72" s="48">
        <f t="shared" si="2"/>
        <v>0</v>
      </c>
      <c r="N72" s="49">
        <f t="shared" si="3"/>
        <v>0</v>
      </c>
      <c r="O72" s="49">
        <f t="shared" si="4"/>
        <v>0</v>
      </c>
      <c r="P72" s="48">
        <f t="shared" si="5"/>
        <v>1</v>
      </c>
      <c r="Q72" s="49">
        <f t="shared" si="6"/>
        <v>2752676</v>
      </c>
      <c r="R72" s="49">
        <f t="shared" si="7"/>
        <v>2502432.0863999999</v>
      </c>
      <c r="S72" s="48">
        <f t="shared" si="8"/>
        <v>0</v>
      </c>
      <c r="T72" s="49">
        <f t="shared" si="9"/>
        <v>0</v>
      </c>
      <c r="U72" s="49">
        <f t="shared" si="10"/>
        <v>0</v>
      </c>
      <c r="V72" s="49">
        <f t="shared" si="11"/>
        <v>0</v>
      </c>
      <c r="W72" s="49">
        <f t="shared" si="12"/>
        <v>0</v>
      </c>
      <c r="Y72" s="68"/>
    </row>
    <row r="73" spans="1:25" s="18" customFormat="1" ht="99" hidden="1" customHeight="1" x14ac:dyDescent="0.2">
      <c r="A73" s="16"/>
      <c r="B73" s="110">
        <f t="shared" si="13"/>
        <v>62</v>
      </c>
      <c r="C73" s="113" t="s">
        <v>99</v>
      </c>
      <c r="D73" s="111" t="s">
        <v>108</v>
      </c>
      <c r="E73" s="112" t="s">
        <v>109</v>
      </c>
      <c r="F73" s="68">
        <v>5500</v>
      </c>
      <c r="G73" s="68">
        <f t="shared" si="21"/>
        <v>76560</v>
      </c>
      <c r="H73" s="109" t="s">
        <v>477</v>
      </c>
      <c r="I73" s="68">
        <f t="shared" si="26"/>
        <v>84216</v>
      </c>
      <c r="M73" s="48">
        <f t="shared" si="2"/>
        <v>0</v>
      </c>
      <c r="N73" s="49">
        <f t="shared" si="3"/>
        <v>0</v>
      </c>
      <c r="O73" s="49">
        <f t="shared" si="4"/>
        <v>0</v>
      </c>
      <c r="P73" s="48">
        <f t="shared" si="5"/>
        <v>1</v>
      </c>
      <c r="Q73" s="49">
        <f t="shared" si="6"/>
        <v>84216</v>
      </c>
      <c r="R73" s="49">
        <f t="shared" si="7"/>
        <v>76560</v>
      </c>
      <c r="S73" s="48">
        <f t="shared" si="8"/>
        <v>0</v>
      </c>
      <c r="T73" s="49">
        <f t="shared" si="9"/>
        <v>0</v>
      </c>
      <c r="U73" s="49">
        <f t="shared" si="10"/>
        <v>0</v>
      </c>
      <c r="V73" s="49">
        <f t="shared" si="11"/>
        <v>0</v>
      </c>
      <c r="W73" s="49">
        <f t="shared" si="12"/>
        <v>0</v>
      </c>
      <c r="Y73" s="68"/>
    </row>
    <row r="74" spans="1:25" s="18" customFormat="1" ht="80.25" hidden="1" customHeight="1" x14ac:dyDescent="0.2">
      <c r="A74" s="16"/>
      <c r="B74" s="110">
        <f t="shared" si="13"/>
        <v>63</v>
      </c>
      <c r="C74" s="113" t="s">
        <v>99</v>
      </c>
      <c r="D74" s="3" t="s">
        <v>110</v>
      </c>
      <c r="E74" s="112" t="s">
        <v>111</v>
      </c>
      <c r="F74" s="68">
        <v>35000</v>
      </c>
      <c r="G74" s="68">
        <f t="shared" si="21"/>
        <v>487199.99999999994</v>
      </c>
      <c r="H74" s="109" t="s">
        <v>477</v>
      </c>
      <c r="I74" s="68">
        <f t="shared" si="26"/>
        <v>535920</v>
      </c>
      <c r="M74" s="48">
        <f t="shared" si="2"/>
        <v>0</v>
      </c>
      <c r="N74" s="49">
        <f t="shared" si="3"/>
        <v>0</v>
      </c>
      <c r="O74" s="49">
        <f t="shared" si="4"/>
        <v>0</v>
      </c>
      <c r="P74" s="48">
        <f t="shared" si="5"/>
        <v>1</v>
      </c>
      <c r="Q74" s="49">
        <f t="shared" si="6"/>
        <v>535920</v>
      </c>
      <c r="R74" s="49">
        <f t="shared" si="7"/>
        <v>487199.99999999994</v>
      </c>
      <c r="S74" s="48">
        <f t="shared" si="8"/>
        <v>0</v>
      </c>
      <c r="T74" s="49">
        <f t="shared" si="9"/>
        <v>0</v>
      </c>
      <c r="U74" s="49">
        <f t="shared" si="10"/>
        <v>0</v>
      </c>
      <c r="V74" s="49">
        <f t="shared" si="11"/>
        <v>0</v>
      </c>
      <c r="W74" s="49">
        <f t="shared" si="12"/>
        <v>0</v>
      </c>
      <c r="Y74" s="68"/>
    </row>
    <row r="75" spans="1:25" s="18" customFormat="1" ht="103.5" hidden="1" customHeight="1" x14ac:dyDescent="0.2">
      <c r="A75" s="16"/>
      <c r="B75" s="110">
        <f t="shared" si="13"/>
        <v>64</v>
      </c>
      <c r="C75" s="113" t="s">
        <v>99</v>
      </c>
      <c r="D75" s="111" t="s">
        <v>112</v>
      </c>
      <c r="E75" s="112" t="s">
        <v>113</v>
      </c>
      <c r="F75" s="68">
        <v>270000</v>
      </c>
      <c r="G75" s="68">
        <f t="shared" si="21"/>
        <v>3758399.9999999995</v>
      </c>
      <c r="H75" s="109" t="s">
        <v>477</v>
      </c>
      <c r="I75" s="68">
        <f t="shared" si="26"/>
        <v>4134240</v>
      </c>
      <c r="M75" s="48">
        <f t="shared" si="2"/>
        <v>0</v>
      </c>
      <c r="N75" s="49">
        <f t="shared" si="3"/>
        <v>0</v>
      </c>
      <c r="O75" s="49">
        <f t="shared" si="4"/>
        <v>0</v>
      </c>
      <c r="P75" s="48">
        <f t="shared" si="5"/>
        <v>1</v>
      </c>
      <c r="Q75" s="49">
        <f t="shared" si="6"/>
        <v>4134240</v>
      </c>
      <c r="R75" s="49">
        <f t="shared" si="7"/>
        <v>3758399.9999999995</v>
      </c>
      <c r="S75" s="48">
        <f t="shared" si="8"/>
        <v>0</v>
      </c>
      <c r="T75" s="49">
        <f t="shared" si="9"/>
        <v>0</v>
      </c>
      <c r="U75" s="49">
        <f t="shared" si="10"/>
        <v>0</v>
      </c>
      <c r="V75" s="49">
        <f t="shared" si="11"/>
        <v>0</v>
      </c>
      <c r="W75" s="49">
        <f t="shared" si="12"/>
        <v>0</v>
      </c>
      <c r="Y75" s="68"/>
    </row>
    <row r="76" spans="1:25" s="18" customFormat="1" ht="81" hidden="1" customHeight="1" x14ac:dyDescent="0.2">
      <c r="A76" s="16"/>
      <c r="B76" s="110">
        <f t="shared" si="13"/>
        <v>65</v>
      </c>
      <c r="C76" s="113" t="s">
        <v>99</v>
      </c>
      <c r="D76" s="117" t="s">
        <v>114</v>
      </c>
      <c r="E76" s="112" t="s">
        <v>115</v>
      </c>
      <c r="F76" s="68">
        <v>15000</v>
      </c>
      <c r="G76" s="68">
        <f t="shared" si="21"/>
        <v>208800</v>
      </c>
      <c r="H76" s="109" t="s">
        <v>477</v>
      </c>
      <c r="I76" s="68">
        <f t="shared" si="26"/>
        <v>229680</v>
      </c>
      <c r="M76" s="48">
        <f t="shared" si="2"/>
        <v>0</v>
      </c>
      <c r="N76" s="49">
        <f t="shared" si="3"/>
        <v>0</v>
      </c>
      <c r="O76" s="49">
        <f t="shared" si="4"/>
        <v>0</v>
      </c>
      <c r="P76" s="48">
        <f t="shared" si="5"/>
        <v>1</v>
      </c>
      <c r="Q76" s="49">
        <f t="shared" si="6"/>
        <v>229680</v>
      </c>
      <c r="R76" s="49">
        <f t="shared" si="7"/>
        <v>208800</v>
      </c>
      <c r="S76" s="48">
        <f t="shared" si="8"/>
        <v>0</v>
      </c>
      <c r="T76" s="49">
        <f t="shared" si="9"/>
        <v>0</v>
      </c>
      <c r="U76" s="49">
        <f t="shared" si="10"/>
        <v>0</v>
      </c>
      <c r="V76" s="49">
        <f t="shared" si="11"/>
        <v>0</v>
      </c>
      <c r="W76" s="49">
        <f t="shared" si="12"/>
        <v>0</v>
      </c>
      <c r="Y76" s="68"/>
    </row>
    <row r="77" spans="1:25" s="15" customFormat="1" ht="93.75" hidden="1" customHeight="1" x14ac:dyDescent="0.2">
      <c r="A77" s="14"/>
      <c r="B77" s="110">
        <f t="shared" si="13"/>
        <v>66</v>
      </c>
      <c r="C77" s="113" t="s">
        <v>99</v>
      </c>
      <c r="D77" s="117" t="s">
        <v>116</v>
      </c>
      <c r="E77" s="112" t="s">
        <v>117</v>
      </c>
      <c r="F77" s="68">
        <v>250610</v>
      </c>
      <c r="G77" s="68">
        <f t="shared" si="21"/>
        <v>3488491.1999999997</v>
      </c>
      <c r="H77" s="109" t="s">
        <v>477</v>
      </c>
      <c r="I77" s="68">
        <f t="shared" si="26"/>
        <v>3837341</v>
      </c>
      <c r="M77" s="48">
        <f t="shared" ref="M77:M138" si="27">IF(H77="sustitución",1,0)</f>
        <v>0</v>
      </c>
      <c r="N77" s="49">
        <f t="shared" ref="N77:N138" si="28">IF($H77="sustitución",$I77,0)</f>
        <v>0</v>
      </c>
      <c r="O77" s="49">
        <f t="shared" ref="O77:O140" si="29">IF($H77="sustitución",$G77,0)</f>
        <v>0</v>
      </c>
      <c r="P77" s="48">
        <f t="shared" ref="P77:P108" si="30">IF(H77="Renovación con incremento",1,0)</f>
        <v>1</v>
      </c>
      <c r="Q77" s="49">
        <f t="shared" ref="Q77:Q138" si="31">IF($H77="Renovación con incremento",$I77,0)</f>
        <v>3837341</v>
      </c>
      <c r="R77" s="49">
        <f t="shared" ref="R77:R140" si="32">IF($H77="Renovación con incremento",$G77,0)</f>
        <v>3488491.1999999997</v>
      </c>
      <c r="S77" s="48">
        <f t="shared" ref="S77:S108" si="33">IF(H77="Renovación sin incremento",1,0)</f>
        <v>0</v>
      </c>
      <c r="T77" s="49">
        <f t="shared" ref="T77:T138" si="34">IF($H77="Renovación sin incremento",$I77,0)</f>
        <v>0</v>
      </c>
      <c r="U77" s="49">
        <f t="shared" ref="U77:U138" si="35">IF($H77="Cancelación",1,0)</f>
        <v>0</v>
      </c>
      <c r="V77" s="49">
        <f t="shared" ref="V77:V138" si="36">IF($H77="Cancelación",$I77,0)</f>
        <v>0</v>
      </c>
      <c r="W77" s="49">
        <f t="shared" ref="W77:W140" si="37">IF($H77="Cancelación",$G77,0)</f>
        <v>0</v>
      </c>
      <c r="Y77" s="68"/>
    </row>
    <row r="78" spans="1:25" s="15" customFormat="1" ht="98.25" hidden="1" customHeight="1" x14ac:dyDescent="0.2">
      <c r="A78" s="23"/>
      <c r="B78" s="110">
        <f t="shared" ref="B78:B141" si="38">+B77+1</f>
        <v>67</v>
      </c>
      <c r="C78" s="113" t="s">
        <v>99</v>
      </c>
      <c r="D78" s="117" t="s">
        <v>118</v>
      </c>
      <c r="E78" s="112" t="s">
        <v>119</v>
      </c>
      <c r="F78" s="68">
        <v>398987</v>
      </c>
      <c r="G78" s="68">
        <f t="shared" si="21"/>
        <v>5553899.04</v>
      </c>
      <c r="H78" s="109" t="s">
        <v>478</v>
      </c>
      <c r="I78" s="68">
        <f t="shared" si="26"/>
        <v>6109289</v>
      </c>
      <c r="M78" s="48">
        <f t="shared" si="27"/>
        <v>0</v>
      </c>
      <c r="N78" s="49">
        <f t="shared" si="28"/>
        <v>0</v>
      </c>
      <c r="O78" s="49">
        <f t="shared" si="29"/>
        <v>0</v>
      </c>
      <c r="P78" s="48">
        <f t="shared" si="30"/>
        <v>0</v>
      </c>
      <c r="Q78" s="49">
        <f t="shared" si="31"/>
        <v>0</v>
      </c>
      <c r="R78" s="49">
        <f t="shared" si="32"/>
        <v>0</v>
      </c>
      <c r="S78" s="48">
        <f t="shared" si="33"/>
        <v>1</v>
      </c>
      <c r="T78" s="49">
        <f t="shared" si="34"/>
        <v>6109289</v>
      </c>
      <c r="U78" s="49">
        <f t="shared" si="35"/>
        <v>0</v>
      </c>
      <c r="V78" s="49">
        <f t="shared" si="36"/>
        <v>0</v>
      </c>
      <c r="W78" s="49">
        <f t="shared" si="37"/>
        <v>0</v>
      </c>
      <c r="Y78" s="68"/>
    </row>
    <row r="79" spans="1:25" s="15" customFormat="1" ht="98.25" hidden="1" customHeight="1" x14ac:dyDescent="0.2">
      <c r="A79" s="23"/>
      <c r="B79" s="110">
        <f t="shared" si="38"/>
        <v>68</v>
      </c>
      <c r="C79" s="113" t="s">
        <v>99</v>
      </c>
      <c r="D79" s="117" t="s">
        <v>120</v>
      </c>
      <c r="E79" s="112" t="s">
        <v>121</v>
      </c>
      <c r="F79" s="68">
        <v>105007.54</v>
      </c>
      <c r="G79" s="68">
        <f t="shared" si="21"/>
        <v>1461704.9567999998</v>
      </c>
      <c r="H79" s="109" t="s">
        <v>477</v>
      </c>
      <c r="I79" s="68">
        <f t="shared" si="26"/>
        <v>1607876</v>
      </c>
      <c r="M79" s="48">
        <f t="shared" si="27"/>
        <v>0</v>
      </c>
      <c r="N79" s="49">
        <f t="shared" si="28"/>
        <v>0</v>
      </c>
      <c r="O79" s="49">
        <f t="shared" si="29"/>
        <v>0</v>
      </c>
      <c r="P79" s="48">
        <f t="shared" si="30"/>
        <v>1</v>
      </c>
      <c r="Q79" s="49">
        <f t="shared" si="31"/>
        <v>1607876</v>
      </c>
      <c r="R79" s="49">
        <f t="shared" si="32"/>
        <v>1461704.9567999998</v>
      </c>
      <c r="S79" s="48">
        <f t="shared" si="33"/>
        <v>0</v>
      </c>
      <c r="T79" s="49">
        <f t="shared" si="34"/>
        <v>0</v>
      </c>
      <c r="U79" s="49">
        <f t="shared" si="35"/>
        <v>0</v>
      </c>
      <c r="V79" s="49">
        <f t="shared" si="36"/>
        <v>0</v>
      </c>
      <c r="W79" s="49">
        <f t="shared" si="37"/>
        <v>0</v>
      </c>
      <c r="Y79" s="68"/>
    </row>
    <row r="80" spans="1:25" s="15" customFormat="1" ht="50.1" customHeight="1" x14ac:dyDescent="0.2">
      <c r="A80" s="23"/>
      <c r="B80" s="110">
        <f t="shared" si="38"/>
        <v>69</v>
      </c>
      <c r="C80" s="113" t="s">
        <v>99</v>
      </c>
      <c r="D80" s="117" t="s">
        <v>426</v>
      </c>
      <c r="E80" s="112" t="s">
        <v>425</v>
      </c>
      <c r="F80" s="68">
        <v>97000</v>
      </c>
      <c r="G80" s="68">
        <f t="shared" si="21"/>
        <v>1350240</v>
      </c>
      <c r="H80" s="109" t="s">
        <v>477</v>
      </c>
      <c r="I80" s="68">
        <f t="shared" si="26"/>
        <v>1485264</v>
      </c>
      <c r="J80" s="26">
        <f>SUM(I69:I80)</f>
        <v>21082742</v>
      </c>
      <c r="K80" s="103">
        <f>+Nuevos!I12</f>
        <v>1809599.9999999998</v>
      </c>
      <c r="L80" s="26">
        <f>+K80+J80</f>
        <v>22892342</v>
      </c>
      <c r="M80" s="48">
        <f t="shared" si="27"/>
        <v>0</v>
      </c>
      <c r="N80" s="49">
        <f t="shared" si="28"/>
        <v>0</v>
      </c>
      <c r="O80" s="49">
        <f t="shared" si="29"/>
        <v>0</v>
      </c>
      <c r="P80" s="48">
        <f t="shared" si="30"/>
        <v>1</v>
      </c>
      <c r="Q80" s="49">
        <f t="shared" si="31"/>
        <v>1485264</v>
      </c>
      <c r="R80" s="49">
        <f t="shared" si="32"/>
        <v>1350240</v>
      </c>
      <c r="S80" s="48">
        <f t="shared" si="33"/>
        <v>0</v>
      </c>
      <c r="T80" s="49">
        <f t="shared" si="34"/>
        <v>0</v>
      </c>
      <c r="U80" s="49">
        <f t="shared" si="35"/>
        <v>0</v>
      </c>
      <c r="V80" s="49">
        <f t="shared" si="36"/>
        <v>0</v>
      </c>
      <c r="W80" s="49">
        <f t="shared" si="37"/>
        <v>0</v>
      </c>
      <c r="Y80" s="68"/>
    </row>
    <row r="81" spans="1:26" s="18" customFormat="1" ht="90" hidden="1" customHeight="1" x14ac:dyDescent="0.2">
      <c r="A81" s="16"/>
      <c r="B81" s="110">
        <f t="shared" si="38"/>
        <v>70</v>
      </c>
      <c r="C81" s="113" t="s">
        <v>122</v>
      </c>
      <c r="D81" s="117" t="s">
        <v>123</v>
      </c>
      <c r="E81" s="114" t="s">
        <v>124</v>
      </c>
      <c r="F81" s="68">
        <v>46171.839999999997</v>
      </c>
      <c r="G81" s="68">
        <f t="shared" si="21"/>
        <v>642712.01279999991</v>
      </c>
      <c r="H81" s="109" t="s">
        <v>477</v>
      </c>
      <c r="I81" s="68">
        <f t="shared" si="26"/>
        <v>706984</v>
      </c>
      <c r="M81" s="48">
        <f t="shared" si="27"/>
        <v>0</v>
      </c>
      <c r="N81" s="49">
        <f t="shared" si="28"/>
        <v>0</v>
      </c>
      <c r="O81" s="49">
        <f t="shared" si="29"/>
        <v>0</v>
      </c>
      <c r="P81" s="48">
        <f t="shared" si="30"/>
        <v>1</v>
      </c>
      <c r="Q81" s="49">
        <f t="shared" si="31"/>
        <v>706984</v>
      </c>
      <c r="R81" s="49">
        <f t="shared" si="32"/>
        <v>642712.01279999991</v>
      </c>
      <c r="S81" s="48">
        <f t="shared" si="33"/>
        <v>0</v>
      </c>
      <c r="T81" s="49">
        <f t="shared" si="34"/>
        <v>0</v>
      </c>
      <c r="U81" s="49">
        <f t="shared" si="35"/>
        <v>0</v>
      </c>
      <c r="V81" s="49">
        <f t="shared" si="36"/>
        <v>0</v>
      </c>
      <c r="W81" s="49">
        <f t="shared" si="37"/>
        <v>0</v>
      </c>
      <c r="Y81" s="68"/>
    </row>
    <row r="82" spans="1:26" s="18" customFormat="1" ht="84" hidden="1" customHeight="1" x14ac:dyDescent="0.2">
      <c r="A82" s="16"/>
      <c r="B82" s="110">
        <f t="shared" si="38"/>
        <v>71</v>
      </c>
      <c r="C82" s="113" t="s">
        <v>122</v>
      </c>
      <c r="D82" s="117" t="s">
        <v>125</v>
      </c>
      <c r="E82" s="114" t="s">
        <v>86</v>
      </c>
      <c r="F82" s="68">
        <v>42000</v>
      </c>
      <c r="G82" s="68">
        <f t="shared" si="21"/>
        <v>584640</v>
      </c>
      <c r="H82" s="109" t="s">
        <v>477</v>
      </c>
      <c r="I82" s="68">
        <f t="shared" si="26"/>
        <v>643104</v>
      </c>
      <c r="M82" s="48">
        <f t="shared" si="27"/>
        <v>0</v>
      </c>
      <c r="N82" s="49">
        <f t="shared" si="28"/>
        <v>0</v>
      </c>
      <c r="O82" s="49">
        <f t="shared" si="29"/>
        <v>0</v>
      </c>
      <c r="P82" s="48">
        <f t="shared" si="30"/>
        <v>1</v>
      </c>
      <c r="Q82" s="49">
        <f t="shared" si="31"/>
        <v>643104</v>
      </c>
      <c r="R82" s="49">
        <f t="shared" si="32"/>
        <v>584640</v>
      </c>
      <c r="S82" s="48">
        <f t="shared" si="33"/>
        <v>0</v>
      </c>
      <c r="T82" s="49">
        <f t="shared" si="34"/>
        <v>0</v>
      </c>
      <c r="U82" s="49">
        <f t="shared" si="35"/>
        <v>0</v>
      </c>
      <c r="V82" s="49">
        <f t="shared" si="36"/>
        <v>0</v>
      </c>
      <c r="W82" s="49">
        <f t="shared" si="37"/>
        <v>0</v>
      </c>
      <c r="Y82" s="68"/>
    </row>
    <row r="83" spans="1:26" s="18" customFormat="1" ht="110.25" hidden="1" customHeight="1" x14ac:dyDescent="0.2">
      <c r="A83" s="16"/>
      <c r="B83" s="110">
        <f t="shared" si="38"/>
        <v>72</v>
      </c>
      <c r="C83" s="113" t="s">
        <v>122</v>
      </c>
      <c r="D83" s="117" t="s">
        <v>423</v>
      </c>
      <c r="E83" s="114" t="s">
        <v>86</v>
      </c>
      <c r="F83" s="68">
        <v>55000</v>
      </c>
      <c r="G83" s="68">
        <f t="shared" si="21"/>
        <v>765600</v>
      </c>
      <c r="H83" s="109" t="s">
        <v>477</v>
      </c>
      <c r="I83" s="68">
        <f t="shared" si="26"/>
        <v>842160</v>
      </c>
      <c r="M83" s="48">
        <f t="shared" si="27"/>
        <v>0</v>
      </c>
      <c r="N83" s="49">
        <f t="shared" si="28"/>
        <v>0</v>
      </c>
      <c r="O83" s="49">
        <f t="shared" si="29"/>
        <v>0</v>
      </c>
      <c r="P83" s="48">
        <f t="shared" si="30"/>
        <v>1</v>
      </c>
      <c r="Q83" s="49">
        <f t="shared" si="31"/>
        <v>842160</v>
      </c>
      <c r="R83" s="49">
        <f t="shared" si="32"/>
        <v>765600</v>
      </c>
      <c r="S83" s="48">
        <f t="shared" si="33"/>
        <v>0</v>
      </c>
      <c r="T83" s="49">
        <f t="shared" si="34"/>
        <v>0</v>
      </c>
      <c r="U83" s="49">
        <f t="shared" si="35"/>
        <v>0</v>
      </c>
      <c r="V83" s="49">
        <f t="shared" si="36"/>
        <v>0</v>
      </c>
      <c r="W83" s="49">
        <f t="shared" si="37"/>
        <v>0</v>
      </c>
      <c r="Y83" s="68"/>
    </row>
    <row r="84" spans="1:26" s="18" customFormat="1" ht="94.5" hidden="1" customHeight="1" x14ac:dyDescent="0.2">
      <c r="A84" s="16"/>
      <c r="B84" s="110">
        <f t="shared" si="38"/>
        <v>73</v>
      </c>
      <c r="C84" s="113" t="s">
        <v>122</v>
      </c>
      <c r="D84" s="117" t="s">
        <v>126</v>
      </c>
      <c r="E84" s="114" t="s">
        <v>127</v>
      </c>
      <c r="F84" s="68">
        <v>78500</v>
      </c>
      <c r="G84" s="68">
        <f t="shared" si="21"/>
        <v>1092720</v>
      </c>
      <c r="H84" s="109" t="s">
        <v>477</v>
      </c>
      <c r="I84" s="68">
        <f t="shared" si="26"/>
        <v>1201992</v>
      </c>
      <c r="M84" s="48">
        <f t="shared" si="27"/>
        <v>0</v>
      </c>
      <c r="N84" s="49">
        <f t="shared" si="28"/>
        <v>0</v>
      </c>
      <c r="O84" s="49">
        <f t="shared" si="29"/>
        <v>0</v>
      </c>
      <c r="P84" s="48">
        <f t="shared" si="30"/>
        <v>1</v>
      </c>
      <c r="Q84" s="49">
        <f t="shared" si="31"/>
        <v>1201992</v>
      </c>
      <c r="R84" s="49">
        <f t="shared" si="32"/>
        <v>1092720</v>
      </c>
      <c r="S84" s="48">
        <f t="shared" si="33"/>
        <v>0</v>
      </c>
      <c r="T84" s="49">
        <f t="shared" si="34"/>
        <v>0</v>
      </c>
      <c r="U84" s="49">
        <f t="shared" si="35"/>
        <v>0</v>
      </c>
      <c r="V84" s="49">
        <f t="shared" si="36"/>
        <v>0</v>
      </c>
      <c r="W84" s="49">
        <f t="shared" si="37"/>
        <v>0</v>
      </c>
      <c r="Y84" s="68"/>
    </row>
    <row r="85" spans="1:26" s="18" customFormat="1" ht="109.5" hidden="1" customHeight="1" x14ac:dyDescent="0.2">
      <c r="A85" s="16"/>
      <c r="B85" s="110">
        <f t="shared" si="38"/>
        <v>74</v>
      </c>
      <c r="C85" s="113" t="s">
        <v>122</v>
      </c>
      <c r="D85" s="117" t="s">
        <v>128</v>
      </c>
      <c r="E85" s="114" t="s">
        <v>22</v>
      </c>
      <c r="F85" s="68">
        <v>43760.75</v>
      </c>
      <c r="G85" s="68">
        <f t="shared" si="21"/>
        <v>609149.64</v>
      </c>
      <c r="H85" s="109" t="s">
        <v>477</v>
      </c>
      <c r="I85" s="68">
        <f t="shared" si="26"/>
        <v>670065</v>
      </c>
      <c r="M85" s="48">
        <f t="shared" si="27"/>
        <v>0</v>
      </c>
      <c r="N85" s="49">
        <f t="shared" si="28"/>
        <v>0</v>
      </c>
      <c r="O85" s="49">
        <f t="shared" si="29"/>
        <v>0</v>
      </c>
      <c r="P85" s="48">
        <f t="shared" si="30"/>
        <v>1</v>
      </c>
      <c r="Q85" s="49">
        <f t="shared" si="31"/>
        <v>670065</v>
      </c>
      <c r="R85" s="49">
        <f t="shared" si="32"/>
        <v>609149.64</v>
      </c>
      <c r="S85" s="48">
        <f t="shared" si="33"/>
        <v>0</v>
      </c>
      <c r="T85" s="49">
        <f t="shared" si="34"/>
        <v>0</v>
      </c>
      <c r="U85" s="49">
        <f t="shared" si="35"/>
        <v>0</v>
      </c>
      <c r="V85" s="49">
        <f t="shared" si="36"/>
        <v>0</v>
      </c>
      <c r="W85" s="49">
        <f t="shared" si="37"/>
        <v>0</v>
      </c>
      <c r="Y85" s="68"/>
    </row>
    <row r="86" spans="1:26" s="18" customFormat="1" ht="105" hidden="1" customHeight="1" x14ac:dyDescent="0.2">
      <c r="A86" s="16"/>
      <c r="B86" s="110">
        <f t="shared" si="38"/>
        <v>75</v>
      </c>
      <c r="C86" s="113" t="s">
        <v>122</v>
      </c>
      <c r="D86" s="117" t="s">
        <v>129</v>
      </c>
      <c r="E86" s="114" t="s">
        <v>22</v>
      </c>
      <c r="F86" s="68">
        <v>60800</v>
      </c>
      <c r="G86" s="68">
        <f t="shared" si="21"/>
        <v>846335.99999999988</v>
      </c>
      <c r="H86" s="109" t="s">
        <v>477</v>
      </c>
      <c r="I86" s="68">
        <f t="shared" si="26"/>
        <v>930970</v>
      </c>
      <c r="M86" s="48">
        <f t="shared" si="27"/>
        <v>0</v>
      </c>
      <c r="N86" s="49">
        <f t="shared" si="28"/>
        <v>0</v>
      </c>
      <c r="O86" s="49">
        <f t="shared" si="29"/>
        <v>0</v>
      </c>
      <c r="P86" s="48">
        <f t="shared" si="30"/>
        <v>1</v>
      </c>
      <c r="Q86" s="49">
        <f t="shared" si="31"/>
        <v>930970</v>
      </c>
      <c r="R86" s="49">
        <f t="shared" si="32"/>
        <v>846335.99999999988</v>
      </c>
      <c r="S86" s="48">
        <f t="shared" si="33"/>
        <v>0</v>
      </c>
      <c r="T86" s="49">
        <f t="shared" si="34"/>
        <v>0</v>
      </c>
      <c r="U86" s="49">
        <f t="shared" si="35"/>
        <v>0</v>
      </c>
      <c r="V86" s="49">
        <f t="shared" si="36"/>
        <v>0</v>
      </c>
      <c r="W86" s="49">
        <f t="shared" si="37"/>
        <v>0</v>
      </c>
      <c r="Y86" s="68"/>
    </row>
    <row r="87" spans="1:26" ht="79.5" hidden="1" customHeight="1" x14ac:dyDescent="0.2">
      <c r="B87" s="110">
        <f t="shared" si="38"/>
        <v>76</v>
      </c>
      <c r="C87" s="113" t="s">
        <v>122</v>
      </c>
      <c r="D87" s="117" t="s">
        <v>130</v>
      </c>
      <c r="E87" s="114" t="s">
        <v>131</v>
      </c>
      <c r="F87" s="68">
        <v>58577.88</v>
      </c>
      <c r="G87" s="68">
        <f t="shared" si="21"/>
        <v>815404.08959999983</v>
      </c>
      <c r="H87" s="109" t="s">
        <v>477</v>
      </c>
      <c r="I87" s="68">
        <f t="shared" si="26"/>
        <v>896945</v>
      </c>
      <c r="M87" s="48">
        <f t="shared" si="27"/>
        <v>0</v>
      </c>
      <c r="N87" s="49">
        <f t="shared" si="28"/>
        <v>0</v>
      </c>
      <c r="O87" s="49">
        <f t="shared" si="29"/>
        <v>0</v>
      </c>
      <c r="P87" s="48">
        <f t="shared" si="30"/>
        <v>1</v>
      </c>
      <c r="Q87" s="49">
        <f t="shared" si="31"/>
        <v>896945</v>
      </c>
      <c r="R87" s="49">
        <f t="shared" si="32"/>
        <v>815404.08959999983</v>
      </c>
      <c r="S87" s="48">
        <f t="shared" si="33"/>
        <v>0</v>
      </c>
      <c r="T87" s="49">
        <f t="shared" si="34"/>
        <v>0</v>
      </c>
      <c r="U87" s="49">
        <f t="shared" si="35"/>
        <v>0</v>
      </c>
      <c r="V87" s="49">
        <f t="shared" si="36"/>
        <v>0</v>
      </c>
      <c r="W87" s="49">
        <f t="shared" si="37"/>
        <v>0</v>
      </c>
      <c r="Y87" s="68"/>
      <c r="Z87" s="15"/>
    </row>
    <row r="88" spans="1:26" s="18" customFormat="1" ht="92.25" hidden="1" customHeight="1" x14ac:dyDescent="0.2">
      <c r="A88" s="16"/>
      <c r="B88" s="110">
        <f t="shared" si="38"/>
        <v>77</v>
      </c>
      <c r="C88" s="113" t="s">
        <v>122</v>
      </c>
      <c r="D88" s="117" t="s">
        <v>132</v>
      </c>
      <c r="E88" s="114" t="s">
        <v>133</v>
      </c>
      <c r="F88" s="68">
        <v>51394.79</v>
      </c>
      <c r="G88" s="68">
        <f t="shared" si="21"/>
        <v>715415.47679999995</v>
      </c>
      <c r="H88" s="109" t="s">
        <v>477</v>
      </c>
      <c r="I88" s="68">
        <f t="shared" si="26"/>
        <v>786958</v>
      </c>
      <c r="M88" s="48">
        <f t="shared" si="27"/>
        <v>0</v>
      </c>
      <c r="N88" s="49">
        <f t="shared" si="28"/>
        <v>0</v>
      </c>
      <c r="O88" s="49">
        <f t="shared" si="29"/>
        <v>0</v>
      </c>
      <c r="P88" s="48">
        <f t="shared" si="30"/>
        <v>1</v>
      </c>
      <c r="Q88" s="49">
        <f t="shared" si="31"/>
        <v>786958</v>
      </c>
      <c r="R88" s="49">
        <f t="shared" si="32"/>
        <v>715415.47679999995</v>
      </c>
      <c r="S88" s="48">
        <f t="shared" si="33"/>
        <v>0</v>
      </c>
      <c r="T88" s="49">
        <f t="shared" si="34"/>
        <v>0</v>
      </c>
      <c r="U88" s="49">
        <f t="shared" si="35"/>
        <v>0</v>
      </c>
      <c r="V88" s="49">
        <f t="shared" si="36"/>
        <v>0</v>
      </c>
      <c r="W88" s="49">
        <f t="shared" si="37"/>
        <v>0</v>
      </c>
      <c r="Y88" s="68"/>
    </row>
    <row r="89" spans="1:26" s="18" customFormat="1" ht="119.25" hidden="1" customHeight="1" x14ac:dyDescent="0.2">
      <c r="A89" s="16"/>
      <c r="B89" s="110">
        <f t="shared" si="38"/>
        <v>78</v>
      </c>
      <c r="C89" s="113" t="s">
        <v>122</v>
      </c>
      <c r="D89" s="117" t="s">
        <v>418</v>
      </c>
      <c r="E89" s="114" t="s">
        <v>417</v>
      </c>
      <c r="F89" s="68">
        <v>90000</v>
      </c>
      <c r="G89" s="68">
        <f t="shared" si="21"/>
        <v>1252800</v>
      </c>
      <c r="H89" s="109" t="s">
        <v>477</v>
      </c>
      <c r="I89" s="68">
        <f t="shared" si="26"/>
        <v>1378080</v>
      </c>
      <c r="M89" s="48">
        <f t="shared" si="27"/>
        <v>0</v>
      </c>
      <c r="N89" s="49">
        <f t="shared" si="28"/>
        <v>0</v>
      </c>
      <c r="O89" s="49">
        <f t="shared" si="29"/>
        <v>0</v>
      </c>
      <c r="P89" s="48">
        <f t="shared" si="30"/>
        <v>1</v>
      </c>
      <c r="Q89" s="49">
        <f t="shared" si="31"/>
        <v>1378080</v>
      </c>
      <c r="R89" s="49">
        <f t="shared" si="32"/>
        <v>1252800</v>
      </c>
      <c r="S89" s="48">
        <f t="shared" si="33"/>
        <v>0</v>
      </c>
      <c r="T89" s="49">
        <f t="shared" si="34"/>
        <v>0</v>
      </c>
      <c r="U89" s="49">
        <f t="shared" si="35"/>
        <v>0</v>
      </c>
      <c r="V89" s="49">
        <f t="shared" si="36"/>
        <v>0</v>
      </c>
      <c r="W89" s="49">
        <f t="shared" si="37"/>
        <v>0</v>
      </c>
      <c r="Y89" s="68"/>
    </row>
    <row r="90" spans="1:26" s="18" customFormat="1" ht="50.1" customHeight="1" x14ac:dyDescent="0.2">
      <c r="A90" s="16"/>
      <c r="B90" s="110">
        <f t="shared" si="38"/>
        <v>79</v>
      </c>
      <c r="C90" s="113" t="s">
        <v>122</v>
      </c>
      <c r="D90" s="117" t="s">
        <v>419</v>
      </c>
      <c r="E90" s="114" t="s">
        <v>86</v>
      </c>
      <c r="F90" s="68">
        <v>60000</v>
      </c>
      <c r="G90" s="68">
        <f>+F90*12*1.16</f>
        <v>835200</v>
      </c>
      <c r="H90" s="109" t="s">
        <v>477</v>
      </c>
      <c r="I90" s="68">
        <f t="shared" si="26"/>
        <v>918720</v>
      </c>
      <c r="J90" s="26">
        <f>SUM(I81:I90)</f>
        <v>8975978</v>
      </c>
      <c r="K90" s="26">
        <f>+Nuevos!I15</f>
        <v>974400</v>
      </c>
      <c r="L90" s="26">
        <f>+K90+J90</f>
        <v>9950378</v>
      </c>
      <c r="M90" s="48">
        <f t="shared" si="27"/>
        <v>0</v>
      </c>
      <c r="N90" s="49">
        <f t="shared" si="28"/>
        <v>0</v>
      </c>
      <c r="O90" s="49">
        <f t="shared" si="29"/>
        <v>0</v>
      </c>
      <c r="P90" s="48">
        <f t="shared" si="30"/>
        <v>1</v>
      </c>
      <c r="Q90" s="49">
        <f t="shared" si="31"/>
        <v>918720</v>
      </c>
      <c r="R90" s="49">
        <f t="shared" si="32"/>
        <v>835200</v>
      </c>
      <c r="S90" s="48">
        <f t="shared" si="33"/>
        <v>0</v>
      </c>
      <c r="T90" s="49">
        <f t="shared" si="34"/>
        <v>0</v>
      </c>
      <c r="U90" s="49">
        <f t="shared" si="35"/>
        <v>0</v>
      </c>
      <c r="V90" s="49">
        <f t="shared" si="36"/>
        <v>0</v>
      </c>
      <c r="W90" s="49">
        <f t="shared" si="37"/>
        <v>0</v>
      </c>
      <c r="Y90" s="68"/>
    </row>
    <row r="91" spans="1:26" s="18" customFormat="1" ht="108" hidden="1" customHeight="1" x14ac:dyDescent="0.2">
      <c r="A91" s="16"/>
      <c r="B91" s="110">
        <f t="shared" si="38"/>
        <v>80</v>
      </c>
      <c r="C91" s="113" t="s">
        <v>134</v>
      </c>
      <c r="D91" s="117" t="s">
        <v>135</v>
      </c>
      <c r="E91" s="114" t="s">
        <v>136</v>
      </c>
      <c r="F91" s="68">
        <v>4241</v>
      </c>
      <c r="G91" s="68">
        <f t="shared" si="21"/>
        <v>59034.719999999994</v>
      </c>
      <c r="H91" s="109" t="s">
        <v>477</v>
      </c>
      <c r="I91" s="68">
        <f t="shared" si="26"/>
        <v>64939</v>
      </c>
      <c r="M91" s="48">
        <f t="shared" si="27"/>
        <v>0</v>
      </c>
      <c r="N91" s="49">
        <f t="shared" si="28"/>
        <v>0</v>
      </c>
      <c r="O91" s="49">
        <f t="shared" si="29"/>
        <v>0</v>
      </c>
      <c r="P91" s="48">
        <f t="shared" si="30"/>
        <v>1</v>
      </c>
      <c r="Q91" s="49">
        <f t="shared" si="31"/>
        <v>64939</v>
      </c>
      <c r="R91" s="49">
        <f t="shared" si="32"/>
        <v>59034.719999999994</v>
      </c>
      <c r="S91" s="48">
        <f t="shared" si="33"/>
        <v>0</v>
      </c>
      <c r="T91" s="49">
        <f t="shared" si="34"/>
        <v>0</v>
      </c>
      <c r="U91" s="49">
        <f t="shared" si="35"/>
        <v>0</v>
      </c>
      <c r="V91" s="49">
        <f t="shared" si="36"/>
        <v>0</v>
      </c>
      <c r="W91" s="49">
        <f t="shared" si="37"/>
        <v>0</v>
      </c>
      <c r="Y91" s="68"/>
    </row>
    <row r="92" spans="1:26" s="24" customFormat="1" ht="87" hidden="1" customHeight="1" x14ac:dyDescent="0.25">
      <c r="A92" s="16"/>
      <c r="B92" s="110">
        <f t="shared" si="38"/>
        <v>81</v>
      </c>
      <c r="C92" s="113" t="s">
        <v>134</v>
      </c>
      <c r="D92" s="117" t="s">
        <v>137</v>
      </c>
      <c r="E92" s="114" t="s">
        <v>138</v>
      </c>
      <c r="F92" s="126">
        <v>6061</v>
      </c>
      <c r="G92" s="68">
        <f t="shared" si="21"/>
        <v>84369.12</v>
      </c>
      <c r="H92" s="109" t="s">
        <v>477</v>
      </c>
      <c r="I92" s="68">
        <f t="shared" si="26"/>
        <v>92807</v>
      </c>
      <c r="M92" s="48">
        <f t="shared" si="27"/>
        <v>0</v>
      </c>
      <c r="N92" s="49">
        <f t="shared" si="28"/>
        <v>0</v>
      </c>
      <c r="O92" s="49">
        <f t="shared" si="29"/>
        <v>0</v>
      </c>
      <c r="P92" s="48">
        <f t="shared" si="30"/>
        <v>1</v>
      </c>
      <c r="Q92" s="49">
        <f t="shared" si="31"/>
        <v>92807</v>
      </c>
      <c r="R92" s="49">
        <f t="shared" si="32"/>
        <v>84369.12</v>
      </c>
      <c r="S92" s="48">
        <f t="shared" si="33"/>
        <v>0</v>
      </c>
      <c r="T92" s="49">
        <f t="shared" si="34"/>
        <v>0</v>
      </c>
      <c r="U92" s="49">
        <f t="shared" si="35"/>
        <v>0</v>
      </c>
      <c r="V92" s="49">
        <f t="shared" si="36"/>
        <v>0</v>
      </c>
      <c r="W92" s="49">
        <f t="shared" si="37"/>
        <v>0</v>
      </c>
      <c r="Y92" s="68"/>
    </row>
    <row r="93" spans="1:26" s="24" customFormat="1" ht="81" hidden="1" customHeight="1" x14ac:dyDescent="0.25">
      <c r="A93" s="16"/>
      <c r="B93" s="110">
        <f t="shared" si="38"/>
        <v>82</v>
      </c>
      <c r="C93" s="113" t="s">
        <v>134</v>
      </c>
      <c r="D93" s="117" t="s">
        <v>139</v>
      </c>
      <c r="E93" s="114" t="s">
        <v>140</v>
      </c>
      <c r="F93" s="68">
        <v>5000</v>
      </c>
      <c r="G93" s="68">
        <f t="shared" si="21"/>
        <v>69600</v>
      </c>
      <c r="H93" s="127" t="s">
        <v>462</v>
      </c>
      <c r="I93" s="68">
        <f>ROUNDUP(+G93*1.15,0)</f>
        <v>80040</v>
      </c>
      <c r="M93" s="48">
        <f t="shared" si="27"/>
        <v>1</v>
      </c>
      <c r="N93" s="49">
        <f t="shared" si="28"/>
        <v>80040</v>
      </c>
      <c r="O93" s="49">
        <f t="shared" si="29"/>
        <v>69600</v>
      </c>
      <c r="P93" s="48">
        <f t="shared" si="30"/>
        <v>0</v>
      </c>
      <c r="Q93" s="49">
        <f t="shared" si="31"/>
        <v>0</v>
      </c>
      <c r="R93" s="49">
        <f t="shared" si="32"/>
        <v>0</v>
      </c>
      <c r="S93" s="48">
        <f t="shared" si="33"/>
        <v>0</v>
      </c>
      <c r="T93" s="49">
        <f t="shared" si="34"/>
        <v>0</v>
      </c>
      <c r="U93" s="49">
        <f t="shared" si="35"/>
        <v>0</v>
      </c>
      <c r="V93" s="49">
        <f t="shared" si="36"/>
        <v>0</v>
      </c>
      <c r="W93" s="49">
        <f t="shared" si="37"/>
        <v>0</v>
      </c>
      <c r="Y93" s="68"/>
      <c r="Z93" s="158"/>
    </row>
    <row r="94" spans="1:26" s="24" customFormat="1" ht="92.25" hidden="1" customHeight="1" x14ac:dyDescent="0.25">
      <c r="A94" s="16"/>
      <c r="B94" s="110">
        <f t="shared" si="38"/>
        <v>83</v>
      </c>
      <c r="C94" s="113" t="s">
        <v>134</v>
      </c>
      <c r="D94" s="117" t="s">
        <v>141</v>
      </c>
      <c r="E94" s="114" t="s">
        <v>142</v>
      </c>
      <c r="F94" s="68">
        <v>5500</v>
      </c>
      <c r="G94" s="68">
        <f t="shared" si="21"/>
        <v>76560</v>
      </c>
      <c r="H94" s="109" t="s">
        <v>477</v>
      </c>
      <c r="I94" s="68">
        <f t="shared" ref="I94:I95" si="39">ROUNDUP(G94*1.1,0)</f>
        <v>84216</v>
      </c>
      <c r="M94" s="48">
        <f t="shared" si="27"/>
        <v>0</v>
      </c>
      <c r="N94" s="49">
        <f t="shared" si="28"/>
        <v>0</v>
      </c>
      <c r="O94" s="49">
        <f t="shared" si="29"/>
        <v>0</v>
      </c>
      <c r="P94" s="48">
        <f t="shared" si="30"/>
        <v>1</v>
      </c>
      <c r="Q94" s="49">
        <f t="shared" si="31"/>
        <v>84216</v>
      </c>
      <c r="R94" s="49">
        <f t="shared" si="32"/>
        <v>76560</v>
      </c>
      <c r="S94" s="48">
        <f t="shared" si="33"/>
        <v>0</v>
      </c>
      <c r="T94" s="49">
        <f t="shared" si="34"/>
        <v>0</v>
      </c>
      <c r="U94" s="49">
        <f t="shared" si="35"/>
        <v>0</v>
      </c>
      <c r="V94" s="49">
        <f t="shared" si="36"/>
        <v>0</v>
      </c>
      <c r="W94" s="49">
        <f t="shared" si="37"/>
        <v>0</v>
      </c>
      <c r="Y94" s="68"/>
    </row>
    <row r="95" spans="1:26" s="24" customFormat="1" ht="50.1" customHeight="1" x14ac:dyDescent="0.25">
      <c r="A95" s="16"/>
      <c r="B95" s="110">
        <f t="shared" si="38"/>
        <v>84</v>
      </c>
      <c r="C95" s="113" t="s">
        <v>134</v>
      </c>
      <c r="D95" s="117" t="s">
        <v>143</v>
      </c>
      <c r="E95" s="114" t="s">
        <v>144</v>
      </c>
      <c r="F95" s="68">
        <v>23100</v>
      </c>
      <c r="G95" s="68">
        <f t="shared" si="21"/>
        <v>321552</v>
      </c>
      <c r="H95" s="109" t="s">
        <v>477</v>
      </c>
      <c r="I95" s="68">
        <f t="shared" si="39"/>
        <v>353708</v>
      </c>
      <c r="J95" s="26">
        <f>SUM(I91:I95)</f>
        <v>675710</v>
      </c>
      <c r="L95" s="26">
        <f>+K95+J95</f>
        <v>675710</v>
      </c>
      <c r="M95" s="48">
        <f t="shared" si="27"/>
        <v>0</v>
      </c>
      <c r="N95" s="49">
        <f t="shared" si="28"/>
        <v>0</v>
      </c>
      <c r="O95" s="49">
        <f t="shared" si="29"/>
        <v>0</v>
      </c>
      <c r="P95" s="48">
        <f t="shared" si="30"/>
        <v>1</v>
      </c>
      <c r="Q95" s="49">
        <f t="shared" si="31"/>
        <v>353708</v>
      </c>
      <c r="R95" s="49">
        <f t="shared" si="32"/>
        <v>321552</v>
      </c>
      <c r="S95" s="48">
        <f t="shared" si="33"/>
        <v>0</v>
      </c>
      <c r="T95" s="49">
        <f t="shared" si="34"/>
        <v>0</v>
      </c>
      <c r="U95" s="49">
        <f t="shared" si="35"/>
        <v>0</v>
      </c>
      <c r="V95" s="49">
        <f t="shared" si="36"/>
        <v>0</v>
      </c>
      <c r="W95" s="49">
        <f t="shared" si="37"/>
        <v>0</v>
      </c>
      <c r="Y95" s="68"/>
    </row>
    <row r="96" spans="1:26" s="24" customFormat="1" ht="111.75" hidden="1" customHeight="1" x14ac:dyDescent="0.25">
      <c r="A96" s="16"/>
      <c r="B96" s="110">
        <f t="shared" si="38"/>
        <v>85</v>
      </c>
      <c r="C96" s="113" t="s">
        <v>146</v>
      </c>
      <c r="D96" s="117" t="s">
        <v>147</v>
      </c>
      <c r="E96" s="114" t="s">
        <v>113</v>
      </c>
      <c r="F96" s="118">
        <v>746015.16</v>
      </c>
      <c r="G96" s="68">
        <f t="shared" si="21"/>
        <v>10384531.027199998</v>
      </c>
      <c r="H96" s="109" t="s">
        <v>478</v>
      </c>
      <c r="I96" s="68">
        <f>ROUNDUP(G96,0)</f>
        <v>10384532</v>
      </c>
      <c r="M96" s="48">
        <f t="shared" si="27"/>
        <v>0</v>
      </c>
      <c r="N96" s="49">
        <f t="shared" si="28"/>
        <v>0</v>
      </c>
      <c r="O96" s="49">
        <f t="shared" si="29"/>
        <v>0</v>
      </c>
      <c r="P96" s="48">
        <f t="shared" si="30"/>
        <v>0</v>
      </c>
      <c r="Q96" s="49">
        <f t="shared" si="31"/>
        <v>0</v>
      </c>
      <c r="R96" s="49">
        <f t="shared" si="32"/>
        <v>0</v>
      </c>
      <c r="S96" s="48">
        <f t="shared" si="33"/>
        <v>1</v>
      </c>
      <c r="T96" s="49">
        <f t="shared" si="34"/>
        <v>10384532</v>
      </c>
      <c r="U96" s="49">
        <f t="shared" si="35"/>
        <v>0</v>
      </c>
      <c r="V96" s="49">
        <f t="shared" si="36"/>
        <v>0</v>
      </c>
      <c r="W96" s="49">
        <f t="shared" si="37"/>
        <v>0</v>
      </c>
      <c r="Y96" s="68"/>
    </row>
    <row r="97" spans="1:26" s="24" customFormat="1" ht="111.75" hidden="1" customHeight="1" x14ac:dyDescent="0.25">
      <c r="A97" s="16"/>
      <c r="B97" s="110">
        <f t="shared" si="38"/>
        <v>86</v>
      </c>
      <c r="C97" s="113" t="s">
        <v>146</v>
      </c>
      <c r="D97" s="117" t="s">
        <v>449</v>
      </c>
      <c r="E97" s="114" t="s">
        <v>431</v>
      </c>
      <c r="F97" s="118">
        <v>16060</v>
      </c>
      <c r="G97" s="68">
        <f t="shared" si="21"/>
        <v>223555.19999999998</v>
      </c>
      <c r="H97" s="120" t="s">
        <v>462</v>
      </c>
      <c r="I97" s="68">
        <f>ROUNDUP(+G97*1.15,0)</f>
        <v>257089</v>
      </c>
      <c r="M97" s="48">
        <f t="shared" si="27"/>
        <v>1</v>
      </c>
      <c r="N97" s="49">
        <f t="shared" si="28"/>
        <v>257089</v>
      </c>
      <c r="O97" s="49">
        <f t="shared" si="29"/>
        <v>223555.19999999998</v>
      </c>
      <c r="P97" s="48">
        <f t="shared" si="30"/>
        <v>0</v>
      </c>
      <c r="Q97" s="49">
        <f t="shared" si="31"/>
        <v>0</v>
      </c>
      <c r="R97" s="49">
        <f t="shared" si="32"/>
        <v>0</v>
      </c>
      <c r="S97" s="48">
        <f t="shared" si="33"/>
        <v>0</v>
      </c>
      <c r="T97" s="49">
        <f t="shared" si="34"/>
        <v>0</v>
      </c>
      <c r="U97" s="49">
        <f t="shared" si="35"/>
        <v>0</v>
      </c>
      <c r="V97" s="49">
        <f t="shared" si="36"/>
        <v>0</v>
      </c>
      <c r="W97" s="49">
        <f t="shared" si="37"/>
        <v>0</v>
      </c>
      <c r="Y97" s="68"/>
      <c r="Z97" s="158"/>
    </row>
    <row r="98" spans="1:26" s="24" customFormat="1" ht="50.1" customHeight="1" x14ac:dyDescent="0.25">
      <c r="A98" s="16"/>
      <c r="B98" s="110">
        <f t="shared" si="38"/>
        <v>87</v>
      </c>
      <c r="C98" s="113" t="s">
        <v>146</v>
      </c>
      <c r="D98" s="117" t="s">
        <v>452</v>
      </c>
      <c r="E98" s="114" t="s">
        <v>119</v>
      </c>
      <c r="F98" s="118">
        <v>578800</v>
      </c>
      <c r="G98" s="68">
        <f t="shared" si="21"/>
        <v>8056895.9999999991</v>
      </c>
      <c r="H98" s="109" t="s">
        <v>478</v>
      </c>
      <c r="I98" s="68">
        <f>ROUNDUP(G98,0)</f>
        <v>8056896</v>
      </c>
      <c r="J98" s="26">
        <f>SUM(I96:I98)</f>
        <v>18698517</v>
      </c>
      <c r="K98" s="26">
        <f>+Nuevos!I16</f>
        <v>10081421</v>
      </c>
      <c r="L98" s="26">
        <f>+K98+J98</f>
        <v>28779938</v>
      </c>
      <c r="M98" s="48">
        <f t="shared" si="27"/>
        <v>0</v>
      </c>
      <c r="N98" s="49">
        <f t="shared" si="28"/>
        <v>0</v>
      </c>
      <c r="O98" s="49">
        <f t="shared" si="29"/>
        <v>0</v>
      </c>
      <c r="P98" s="48">
        <f t="shared" si="30"/>
        <v>0</v>
      </c>
      <c r="Q98" s="49">
        <f t="shared" si="31"/>
        <v>0</v>
      </c>
      <c r="R98" s="49">
        <f t="shared" si="32"/>
        <v>0</v>
      </c>
      <c r="S98" s="48">
        <f t="shared" si="33"/>
        <v>1</v>
      </c>
      <c r="T98" s="49">
        <f t="shared" si="34"/>
        <v>8056896</v>
      </c>
      <c r="U98" s="49">
        <f t="shared" si="35"/>
        <v>0</v>
      </c>
      <c r="V98" s="49">
        <f t="shared" si="36"/>
        <v>0</v>
      </c>
      <c r="W98" s="49">
        <f t="shared" si="37"/>
        <v>0</v>
      </c>
      <c r="Y98" s="68"/>
    </row>
    <row r="99" spans="1:26" s="24" customFormat="1" ht="99.75" hidden="1" customHeight="1" x14ac:dyDescent="0.25">
      <c r="A99" s="16"/>
      <c r="B99" s="110">
        <f t="shared" si="38"/>
        <v>88</v>
      </c>
      <c r="C99" s="113" t="s">
        <v>148</v>
      </c>
      <c r="D99" s="117" t="s">
        <v>149</v>
      </c>
      <c r="E99" s="114" t="s">
        <v>150</v>
      </c>
      <c r="F99" s="68">
        <v>7114.5</v>
      </c>
      <c r="G99" s="68">
        <f t="shared" si="21"/>
        <v>99033.84</v>
      </c>
      <c r="H99" s="109" t="s">
        <v>477</v>
      </c>
      <c r="I99" s="68">
        <f>ROUNDUP(G99*1.1,0)</f>
        <v>108938</v>
      </c>
      <c r="M99" s="48">
        <f t="shared" si="27"/>
        <v>0</v>
      </c>
      <c r="N99" s="49">
        <f t="shared" si="28"/>
        <v>0</v>
      </c>
      <c r="O99" s="49">
        <f t="shared" si="29"/>
        <v>0</v>
      </c>
      <c r="P99" s="48">
        <f t="shared" si="30"/>
        <v>1</v>
      </c>
      <c r="Q99" s="49">
        <f t="shared" si="31"/>
        <v>108938</v>
      </c>
      <c r="R99" s="49">
        <f t="shared" si="32"/>
        <v>99033.84</v>
      </c>
      <c r="S99" s="48">
        <f t="shared" si="33"/>
        <v>0</v>
      </c>
      <c r="T99" s="49">
        <f t="shared" si="34"/>
        <v>0</v>
      </c>
      <c r="U99" s="49">
        <f t="shared" si="35"/>
        <v>0</v>
      </c>
      <c r="V99" s="49">
        <f t="shared" si="36"/>
        <v>0</v>
      </c>
      <c r="W99" s="49">
        <f t="shared" si="37"/>
        <v>0</v>
      </c>
      <c r="Y99" s="68"/>
    </row>
    <row r="100" spans="1:26" s="24" customFormat="1" ht="108" hidden="1" customHeight="1" x14ac:dyDescent="0.25">
      <c r="A100" s="16"/>
      <c r="B100" s="110">
        <f t="shared" si="38"/>
        <v>89</v>
      </c>
      <c r="C100" s="113" t="s">
        <v>148</v>
      </c>
      <c r="D100" s="117" t="s">
        <v>151</v>
      </c>
      <c r="E100" s="114" t="s">
        <v>152</v>
      </c>
      <c r="F100" s="68">
        <v>2500</v>
      </c>
      <c r="G100" s="68">
        <f t="shared" si="21"/>
        <v>34800</v>
      </c>
      <c r="H100" s="109" t="s">
        <v>462</v>
      </c>
      <c r="I100" s="68">
        <f>ROUNDUP(+G100*1.15,0)</f>
        <v>40020</v>
      </c>
      <c r="M100" s="48">
        <f t="shared" si="27"/>
        <v>1</v>
      </c>
      <c r="N100" s="49">
        <f t="shared" si="28"/>
        <v>40020</v>
      </c>
      <c r="O100" s="49">
        <f t="shared" si="29"/>
        <v>34800</v>
      </c>
      <c r="P100" s="48">
        <f t="shared" si="30"/>
        <v>0</v>
      </c>
      <c r="Q100" s="49">
        <f t="shared" si="31"/>
        <v>0</v>
      </c>
      <c r="R100" s="49">
        <f t="shared" si="32"/>
        <v>0</v>
      </c>
      <c r="S100" s="48">
        <f t="shared" si="33"/>
        <v>0</v>
      </c>
      <c r="T100" s="49">
        <f t="shared" si="34"/>
        <v>0</v>
      </c>
      <c r="U100" s="49">
        <f t="shared" si="35"/>
        <v>0</v>
      </c>
      <c r="V100" s="49">
        <f t="shared" si="36"/>
        <v>0</v>
      </c>
      <c r="W100" s="49">
        <f t="shared" si="37"/>
        <v>0</v>
      </c>
      <c r="Y100" s="68"/>
      <c r="Z100" s="158"/>
    </row>
    <row r="101" spans="1:26" s="24" customFormat="1" ht="92.25" hidden="1" customHeight="1" x14ac:dyDescent="0.25">
      <c r="A101" s="16"/>
      <c r="B101" s="110">
        <f t="shared" si="38"/>
        <v>90</v>
      </c>
      <c r="C101" s="113" t="s">
        <v>148</v>
      </c>
      <c r="D101" s="117" t="s">
        <v>153</v>
      </c>
      <c r="E101" s="114" t="s">
        <v>154</v>
      </c>
      <c r="F101" s="68">
        <v>5528</v>
      </c>
      <c r="G101" s="68">
        <f t="shared" si="21"/>
        <v>76949.759999999995</v>
      </c>
      <c r="H101" s="109" t="s">
        <v>477</v>
      </c>
      <c r="I101" s="68">
        <f t="shared" ref="I101:I102" si="40">ROUNDUP(G101*1.1,0)</f>
        <v>84645</v>
      </c>
      <c r="M101" s="48">
        <f t="shared" si="27"/>
        <v>0</v>
      </c>
      <c r="N101" s="49">
        <f t="shared" si="28"/>
        <v>0</v>
      </c>
      <c r="O101" s="49">
        <f t="shared" si="29"/>
        <v>0</v>
      </c>
      <c r="P101" s="48">
        <f t="shared" si="30"/>
        <v>1</v>
      </c>
      <c r="Q101" s="49">
        <f t="shared" si="31"/>
        <v>84645</v>
      </c>
      <c r="R101" s="49">
        <f t="shared" si="32"/>
        <v>76949.759999999995</v>
      </c>
      <c r="S101" s="48">
        <f t="shared" si="33"/>
        <v>0</v>
      </c>
      <c r="T101" s="49">
        <f t="shared" si="34"/>
        <v>0</v>
      </c>
      <c r="U101" s="49">
        <f t="shared" si="35"/>
        <v>0</v>
      </c>
      <c r="V101" s="49">
        <f t="shared" si="36"/>
        <v>0</v>
      </c>
      <c r="W101" s="49">
        <f t="shared" si="37"/>
        <v>0</v>
      </c>
      <c r="Y101" s="68"/>
    </row>
    <row r="102" spans="1:26" s="24" customFormat="1" ht="75.75" hidden="1" customHeight="1" x14ac:dyDescent="0.25">
      <c r="A102" s="16"/>
      <c r="B102" s="110">
        <f t="shared" si="38"/>
        <v>91</v>
      </c>
      <c r="C102" s="113" t="s">
        <v>148</v>
      </c>
      <c r="D102" s="117" t="s">
        <v>155</v>
      </c>
      <c r="E102" s="114" t="s">
        <v>156</v>
      </c>
      <c r="F102" s="68">
        <v>13000</v>
      </c>
      <c r="G102" s="68">
        <f t="shared" si="21"/>
        <v>180960</v>
      </c>
      <c r="H102" s="109" t="s">
        <v>477</v>
      </c>
      <c r="I102" s="68">
        <f t="shared" si="40"/>
        <v>199056</v>
      </c>
      <c r="M102" s="48">
        <f t="shared" si="27"/>
        <v>0</v>
      </c>
      <c r="N102" s="49">
        <f t="shared" si="28"/>
        <v>0</v>
      </c>
      <c r="O102" s="49">
        <f t="shared" si="29"/>
        <v>0</v>
      </c>
      <c r="P102" s="48">
        <f t="shared" si="30"/>
        <v>1</v>
      </c>
      <c r="Q102" s="49">
        <f t="shared" si="31"/>
        <v>199056</v>
      </c>
      <c r="R102" s="49">
        <f t="shared" si="32"/>
        <v>180960</v>
      </c>
      <c r="S102" s="48">
        <f t="shared" si="33"/>
        <v>0</v>
      </c>
      <c r="T102" s="49">
        <f t="shared" si="34"/>
        <v>0</v>
      </c>
      <c r="U102" s="49">
        <f t="shared" si="35"/>
        <v>0</v>
      </c>
      <c r="V102" s="49">
        <f t="shared" si="36"/>
        <v>0</v>
      </c>
      <c r="W102" s="49">
        <f t="shared" si="37"/>
        <v>0</v>
      </c>
      <c r="Y102" s="68"/>
    </row>
    <row r="103" spans="1:26" s="24" customFormat="1" ht="45" hidden="1" x14ac:dyDescent="0.25">
      <c r="A103" s="16"/>
      <c r="B103" s="110">
        <f t="shared" si="38"/>
        <v>92</v>
      </c>
      <c r="C103" s="113" t="s">
        <v>148</v>
      </c>
      <c r="D103" s="117" t="s">
        <v>157</v>
      </c>
      <c r="E103" s="114" t="s">
        <v>158</v>
      </c>
      <c r="F103" s="68">
        <v>63658</v>
      </c>
      <c r="G103" s="68">
        <f t="shared" si="21"/>
        <v>886119.36</v>
      </c>
      <c r="H103" s="109" t="s">
        <v>478</v>
      </c>
      <c r="I103" s="68">
        <f>ROUNDUP(G103,0)</f>
        <v>886120</v>
      </c>
      <c r="M103" s="48">
        <f t="shared" si="27"/>
        <v>0</v>
      </c>
      <c r="N103" s="49">
        <f t="shared" si="28"/>
        <v>0</v>
      </c>
      <c r="O103" s="49">
        <f t="shared" si="29"/>
        <v>0</v>
      </c>
      <c r="P103" s="48">
        <f t="shared" si="30"/>
        <v>0</v>
      </c>
      <c r="Q103" s="49">
        <f t="shared" si="31"/>
        <v>0</v>
      </c>
      <c r="R103" s="49">
        <f t="shared" si="32"/>
        <v>0</v>
      </c>
      <c r="S103" s="48">
        <f t="shared" si="33"/>
        <v>1</v>
      </c>
      <c r="T103" s="49">
        <f t="shared" si="34"/>
        <v>886120</v>
      </c>
      <c r="U103" s="49">
        <f t="shared" si="35"/>
        <v>0</v>
      </c>
      <c r="V103" s="49">
        <f t="shared" si="36"/>
        <v>0</v>
      </c>
      <c r="W103" s="49">
        <f t="shared" si="37"/>
        <v>0</v>
      </c>
      <c r="Y103" s="68"/>
    </row>
    <row r="104" spans="1:26" s="24" customFormat="1" ht="89.25" hidden="1" customHeight="1" x14ac:dyDescent="0.25">
      <c r="A104" s="16"/>
      <c r="B104" s="110">
        <f t="shared" si="38"/>
        <v>93</v>
      </c>
      <c r="C104" s="113" t="s">
        <v>148</v>
      </c>
      <c r="D104" s="117" t="s">
        <v>159</v>
      </c>
      <c r="E104" s="114" t="s">
        <v>160</v>
      </c>
      <c r="F104" s="68">
        <v>5315.1</v>
      </c>
      <c r="G104" s="68">
        <f t="shared" si="21"/>
        <v>73986.191999999995</v>
      </c>
      <c r="H104" s="109" t="s">
        <v>477</v>
      </c>
      <c r="I104" s="68">
        <f t="shared" ref="I104:I109" si="41">ROUNDUP(G104*1.1,0)</f>
        <v>81385</v>
      </c>
      <c r="M104" s="48">
        <f t="shared" si="27"/>
        <v>0</v>
      </c>
      <c r="N104" s="49">
        <f t="shared" si="28"/>
        <v>0</v>
      </c>
      <c r="O104" s="49">
        <f t="shared" si="29"/>
        <v>0</v>
      </c>
      <c r="P104" s="48">
        <f t="shared" si="30"/>
        <v>1</v>
      </c>
      <c r="Q104" s="49">
        <f t="shared" si="31"/>
        <v>81385</v>
      </c>
      <c r="R104" s="49">
        <f t="shared" si="32"/>
        <v>73986.191999999995</v>
      </c>
      <c r="S104" s="48">
        <f t="shared" si="33"/>
        <v>0</v>
      </c>
      <c r="T104" s="49">
        <f t="shared" si="34"/>
        <v>0</v>
      </c>
      <c r="U104" s="49">
        <f t="shared" si="35"/>
        <v>0</v>
      </c>
      <c r="V104" s="49">
        <f t="shared" si="36"/>
        <v>0</v>
      </c>
      <c r="W104" s="49">
        <f t="shared" si="37"/>
        <v>0</v>
      </c>
      <c r="Y104" s="68"/>
    </row>
    <row r="105" spans="1:26" s="25" customFormat="1" ht="96" hidden="1" customHeight="1" x14ac:dyDescent="0.25">
      <c r="A105" s="14"/>
      <c r="B105" s="110">
        <f t="shared" si="38"/>
        <v>94</v>
      </c>
      <c r="C105" s="113" t="s">
        <v>148</v>
      </c>
      <c r="D105" s="117" t="s">
        <v>161</v>
      </c>
      <c r="E105" s="114" t="s">
        <v>162</v>
      </c>
      <c r="F105" s="68">
        <v>19500</v>
      </c>
      <c r="G105" s="68">
        <f t="shared" si="21"/>
        <v>271440</v>
      </c>
      <c r="H105" s="109" t="s">
        <v>477</v>
      </c>
      <c r="I105" s="68">
        <f t="shared" si="41"/>
        <v>298584</v>
      </c>
      <c r="M105" s="48">
        <f t="shared" si="27"/>
        <v>0</v>
      </c>
      <c r="N105" s="49">
        <f t="shared" si="28"/>
        <v>0</v>
      </c>
      <c r="O105" s="49">
        <f t="shared" si="29"/>
        <v>0</v>
      </c>
      <c r="P105" s="48">
        <f t="shared" si="30"/>
        <v>1</v>
      </c>
      <c r="Q105" s="49">
        <f t="shared" si="31"/>
        <v>298584</v>
      </c>
      <c r="R105" s="49">
        <f t="shared" si="32"/>
        <v>271440</v>
      </c>
      <c r="S105" s="48">
        <f t="shared" si="33"/>
        <v>0</v>
      </c>
      <c r="T105" s="49">
        <f t="shared" si="34"/>
        <v>0</v>
      </c>
      <c r="U105" s="49">
        <f t="shared" si="35"/>
        <v>0</v>
      </c>
      <c r="V105" s="49">
        <f t="shared" si="36"/>
        <v>0</v>
      </c>
      <c r="W105" s="49">
        <f t="shared" si="37"/>
        <v>0</v>
      </c>
      <c r="Y105" s="68"/>
    </row>
    <row r="106" spans="1:26" s="24" customFormat="1" ht="96" hidden="1" customHeight="1" x14ac:dyDescent="0.25">
      <c r="A106" s="16"/>
      <c r="B106" s="110">
        <f t="shared" si="38"/>
        <v>95</v>
      </c>
      <c r="C106" s="113" t="s">
        <v>148</v>
      </c>
      <c r="D106" s="117" t="s">
        <v>163</v>
      </c>
      <c r="E106" s="114" t="s">
        <v>164</v>
      </c>
      <c r="F106" s="68">
        <v>5000</v>
      </c>
      <c r="G106" s="68">
        <f t="shared" si="21"/>
        <v>69600</v>
      </c>
      <c r="H106" s="109" t="s">
        <v>477</v>
      </c>
      <c r="I106" s="68">
        <f t="shared" si="41"/>
        <v>76560</v>
      </c>
      <c r="M106" s="48">
        <f t="shared" si="27"/>
        <v>0</v>
      </c>
      <c r="N106" s="49">
        <f t="shared" si="28"/>
        <v>0</v>
      </c>
      <c r="O106" s="49">
        <f t="shared" si="29"/>
        <v>0</v>
      </c>
      <c r="P106" s="48">
        <f t="shared" si="30"/>
        <v>1</v>
      </c>
      <c r="Q106" s="49">
        <f t="shared" si="31"/>
        <v>76560</v>
      </c>
      <c r="R106" s="49">
        <f t="shared" si="32"/>
        <v>69600</v>
      </c>
      <c r="S106" s="48">
        <f t="shared" si="33"/>
        <v>0</v>
      </c>
      <c r="T106" s="49">
        <f t="shared" si="34"/>
        <v>0</v>
      </c>
      <c r="U106" s="49">
        <f t="shared" si="35"/>
        <v>0</v>
      </c>
      <c r="V106" s="49">
        <f t="shared" si="36"/>
        <v>0</v>
      </c>
      <c r="W106" s="49">
        <f t="shared" si="37"/>
        <v>0</v>
      </c>
      <c r="Y106" s="68"/>
    </row>
    <row r="107" spans="1:26" s="24" customFormat="1" ht="86.25" hidden="1" customHeight="1" x14ac:dyDescent="0.25">
      <c r="A107" s="16"/>
      <c r="B107" s="110">
        <f t="shared" si="38"/>
        <v>96</v>
      </c>
      <c r="C107" s="113" t="s">
        <v>148</v>
      </c>
      <c r="D107" s="117" t="s">
        <v>165</v>
      </c>
      <c r="E107" s="114" t="s">
        <v>166</v>
      </c>
      <c r="F107" s="68">
        <v>5999.65</v>
      </c>
      <c r="G107" s="68">
        <f t="shared" si="21"/>
        <v>83515.127999999982</v>
      </c>
      <c r="H107" s="109" t="s">
        <v>477</v>
      </c>
      <c r="I107" s="68">
        <f t="shared" si="41"/>
        <v>91867</v>
      </c>
      <c r="M107" s="48">
        <f t="shared" si="27"/>
        <v>0</v>
      </c>
      <c r="N107" s="49">
        <f t="shared" si="28"/>
        <v>0</v>
      </c>
      <c r="O107" s="49">
        <f t="shared" si="29"/>
        <v>0</v>
      </c>
      <c r="P107" s="48">
        <f t="shared" si="30"/>
        <v>1</v>
      </c>
      <c r="Q107" s="49">
        <f t="shared" si="31"/>
        <v>91867</v>
      </c>
      <c r="R107" s="49">
        <f t="shared" si="32"/>
        <v>83515.127999999982</v>
      </c>
      <c r="S107" s="48">
        <f t="shared" si="33"/>
        <v>0</v>
      </c>
      <c r="T107" s="49">
        <f t="shared" si="34"/>
        <v>0</v>
      </c>
      <c r="U107" s="49">
        <f t="shared" si="35"/>
        <v>0</v>
      </c>
      <c r="V107" s="49">
        <f t="shared" si="36"/>
        <v>0</v>
      </c>
      <c r="W107" s="49">
        <f t="shared" si="37"/>
        <v>0</v>
      </c>
      <c r="Y107" s="68"/>
    </row>
    <row r="108" spans="1:26" s="24" customFormat="1" ht="92.25" hidden="1" customHeight="1" x14ac:dyDescent="0.25">
      <c r="A108" s="16"/>
      <c r="B108" s="110">
        <f t="shared" si="38"/>
        <v>97</v>
      </c>
      <c r="C108" s="113" t="s">
        <v>148</v>
      </c>
      <c r="D108" s="117" t="s">
        <v>167</v>
      </c>
      <c r="E108" s="114" t="s">
        <v>168</v>
      </c>
      <c r="F108" s="68">
        <v>7500</v>
      </c>
      <c r="G108" s="68">
        <f t="shared" si="21"/>
        <v>104400</v>
      </c>
      <c r="H108" s="109" t="s">
        <v>477</v>
      </c>
      <c r="I108" s="68">
        <f t="shared" si="41"/>
        <v>114840</v>
      </c>
      <c r="M108" s="48">
        <f t="shared" si="27"/>
        <v>0</v>
      </c>
      <c r="N108" s="49">
        <f t="shared" si="28"/>
        <v>0</v>
      </c>
      <c r="O108" s="49">
        <f t="shared" si="29"/>
        <v>0</v>
      </c>
      <c r="P108" s="48">
        <f t="shared" si="30"/>
        <v>1</v>
      </c>
      <c r="Q108" s="49">
        <f t="shared" si="31"/>
        <v>114840</v>
      </c>
      <c r="R108" s="49">
        <f t="shared" si="32"/>
        <v>104400</v>
      </c>
      <c r="S108" s="48">
        <f t="shared" si="33"/>
        <v>0</v>
      </c>
      <c r="T108" s="49">
        <f t="shared" si="34"/>
        <v>0</v>
      </c>
      <c r="U108" s="49">
        <f t="shared" si="35"/>
        <v>0</v>
      </c>
      <c r="V108" s="49">
        <f t="shared" si="36"/>
        <v>0</v>
      </c>
      <c r="W108" s="49">
        <f t="shared" si="37"/>
        <v>0</v>
      </c>
      <c r="Y108" s="68"/>
    </row>
    <row r="109" spans="1:26" s="24" customFormat="1" ht="96.75" hidden="1" customHeight="1" x14ac:dyDescent="0.25">
      <c r="A109" s="16"/>
      <c r="B109" s="110">
        <f t="shared" si="38"/>
        <v>98</v>
      </c>
      <c r="C109" s="113" t="s">
        <v>148</v>
      </c>
      <c r="D109" s="117" t="s">
        <v>169</v>
      </c>
      <c r="E109" s="114" t="s">
        <v>170</v>
      </c>
      <c r="F109" s="68">
        <v>15000</v>
      </c>
      <c r="G109" s="68">
        <f t="shared" si="21"/>
        <v>208800</v>
      </c>
      <c r="H109" s="109" t="s">
        <v>477</v>
      </c>
      <c r="I109" s="68">
        <f t="shared" si="41"/>
        <v>229680</v>
      </c>
      <c r="M109" s="48">
        <f t="shared" si="27"/>
        <v>0</v>
      </c>
      <c r="N109" s="49">
        <f t="shared" si="28"/>
        <v>0</v>
      </c>
      <c r="O109" s="49">
        <f t="shared" si="29"/>
        <v>0</v>
      </c>
      <c r="P109" s="48">
        <f t="shared" ref="P109:P140" si="42">IF(H109="Renovación con incremento",1,0)</f>
        <v>1</v>
      </c>
      <c r="Q109" s="49">
        <f t="shared" si="31"/>
        <v>229680</v>
      </c>
      <c r="R109" s="49">
        <f t="shared" si="32"/>
        <v>208800</v>
      </c>
      <c r="S109" s="48">
        <f t="shared" ref="S109:S140" si="43">IF(H109="Renovación sin incremento",1,0)</f>
        <v>0</v>
      </c>
      <c r="T109" s="49">
        <f t="shared" si="34"/>
        <v>0</v>
      </c>
      <c r="U109" s="49">
        <f t="shared" si="35"/>
        <v>0</v>
      </c>
      <c r="V109" s="49">
        <f t="shared" si="36"/>
        <v>0</v>
      </c>
      <c r="W109" s="49">
        <f t="shared" si="37"/>
        <v>0</v>
      </c>
      <c r="Y109" s="68"/>
    </row>
    <row r="110" spans="1:26" s="24" customFormat="1" ht="93.75" hidden="1" customHeight="1" x14ac:dyDescent="0.25">
      <c r="A110" s="16"/>
      <c r="B110" s="110">
        <f t="shared" si="38"/>
        <v>99</v>
      </c>
      <c r="C110" s="113" t="s">
        <v>148</v>
      </c>
      <c r="D110" s="117" t="s">
        <v>171</v>
      </c>
      <c r="E110" s="114" t="s">
        <v>172</v>
      </c>
      <c r="F110" s="68">
        <v>65000</v>
      </c>
      <c r="G110" s="68">
        <f t="shared" si="21"/>
        <v>904799.99999999988</v>
      </c>
      <c r="H110" s="109" t="s">
        <v>478</v>
      </c>
      <c r="I110" s="68">
        <f>ROUNDUP(G110,0)</f>
        <v>904800</v>
      </c>
      <c r="M110" s="48">
        <f t="shared" si="27"/>
        <v>0</v>
      </c>
      <c r="N110" s="49">
        <f t="shared" si="28"/>
        <v>0</v>
      </c>
      <c r="O110" s="49">
        <f t="shared" si="29"/>
        <v>0</v>
      </c>
      <c r="P110" s="48">
        <f t="shared" si="42"/>
        <v>0</v>
      </c>
      <c r="Q110" s="49">
        <f t="shared" si="31"/>
        <v>0</v>
      </c>
      <c r="R110" s="49">
        <f t="shared" si="32"/>
        <v>0</v>
      </c>
      <c r="S110" s="48">
        <f t="shared" si="43"/>
        <v>1</v>
      </c>
      <c r="T110" s="49">
        <f t="shared" si="34"/>
        <v>904800</v>
      </c>
      <c r="U110" s="49">
        <f t="shared" si="35"/>
        <v>0</v>
      </c>
      <c r="V110" s="49">
        <f t="shared" si="36"/>
        <v>0</v>
      </c>
      <c r="W110" s="49">
        <f t="shared" si="37"/>
        <v>0</v>
      </c>
      <c r="Y110" s="68"/>
    </row>
    <row r="111" spans="1:26" s="24" customFormat="1" ht="82.5" hidden="1" customHeight="1" x14ac:dyDescent="0.25">
      <c r="A111" s="16"/>
      <c r="B111" s="110">
        <f t="shared" si="38"/>
        <v>100</v>
      </c>
      <c r="C111" s="113" t="s">
        <v>148</v>
      </c>
      <c r="D111" s="117" t="s">
        <v>173</v>
      </c>
      <c r="E111" s="114" t="s">
        <v>174</v>
      </c>
      <c r="F111" s="68">
        <v>4200</v>
      </c>
      <c r="G111" s="68">
        <f t="shared" si="21"/>
        <v>58463.999999999993</v>
      </c>
      <c r="H111" s="109" t="s">
        <v>477</v>
      </c>
      <c r="I111" s="68">
        <f>ROUNDUP(G111*1.1,0)</f>
        <v>64311</v>
      </c>
      <c r="M111" s="48">
        <f t="shared" si="27"/>
        <v>0</v>
      </c>
      <c r="N111" s="49">
        <f t="shared" si="28"/>
        <v>0</v>
      </c>
      <c r="O111" s="49">
        <f t="shared" si="29"/>
        <v>0</v>
      </c>
      <c r="P111" s="48">
        <f t="shared" si="42"/>
        <v>1</v>
      </c>
      <c r="Q111" s="49">
        <f t="shared" si="31"/>
        <v>64311</v>
      </c>
      <c r="R111" s="49">
        <f t="shared" si="32"/>
        <v>58463.999999999993</v>
      </c>
      <c r="S111" s="48">
        <f t="shared" si="43"/>
        <v>0</v>
      </c>
      <c r="T111" s="49">
        <f t="shared" si="34"/>
        <v>0</v>
      </c>
      <c r="U111" s="49">
        <f t="shared" si="35"/>
        <v>0</v>
      </c>
      <c r="V111" s="49">
        <f t="shared" si="36"/>
        <v>0</v>
      </c>
      <c r="W111" s="49">
        <f t="shared" si="37"/>
        <v>0</v>
      </c>
      <c r="Y111" s="68"/>
    </row>
    <row r="112" spans="1:26" s="24" customFormat="1" ht="71.25" hidden="1" customHeight="1" x14ac:dyDescent="0.25">
      <c r="A112" s="16"/>
      <c r="B112" s="110">
        <f t="shared" si="38"/>
        <v>101</v>
      </c>
      <c r="C112" s="113" t="s">
        <v>148</v>
      </c>
      <c r="D112" s="117" t="s">
        <v>175</v>
      </c>
      <c r="E112" s="114" t="s">
        <v>176</v>
      </c>
      <c r="F112" s="68">
        <v>2800</v>
      </c>
      <c r="G112" s="68">
        <f t="shared" ref="G112:G173" si="44">+F112*12*1.16</f>
        <v>38976</v>
      </c>
      <c r="H112" s="70" t="s">
        <v>463</v>
      </c>
      <c r="I112" s="73">
        <f>ROUNDUP(G112,0)</f>
        <v>38976</v>
      </c>
      <c r="M112" s="48">
        <f t="shared" si="27"/>
        <v>0</v>
      </c>
      <c r="N112" s="49">
        <f t="shared" si="28"/>
        <v>0</v>
      </c>
      <c r="O112" s="49">
        <f t="shared" si="29"/>
        <v>0</v>
      </c>
      <c r="P112" s="48">
        <f t="shared" si="42"/>
        <v>0</v>
      </c>
      <c r="Q112" s="49">
        <f t="shared" si="31"/>
        <v>0</v>
      </c>
      <c r="R112" s="49">
        <f t="shared" si="32"/>
        <v>0</v>
      </c>
      <c r="S112" s="48">
        <f t="shared" si="43"/>
        <v>0</v>
      </c>
      <c r="T112" s="49">
        <f t="shared" si="34"/>
        <v>0</v>
      </c>
      <c r="U112" s="49">
        <f t="shared" si="35"/>
        <v>1</v>
      </c>
      <c r="V112" s="49">
        <f t="shared" si="36"/>
        <v>38976</v>
      </c>
      <c r="W112" s="49">
        <f t="shared" si="37"/>
        <v>38976</v>
      </c>
      <c r="Y112" s="68"/>
    </row>
    <row r="113" spans="1:26" s="24" customFormat="1" ht="83.25" hidden="1" customHeight="1" x14ac:dyDescent="0.25">
      <c r="A113" s="16"/>
      <c r="B113" s="110">
        <f t="shared" si="38"/>
        <v>102</v>
      </c>
      <c r="C113" s="113" t="s">
        <v>148</v>
      </c>
      <c r="D113" s="117" t="s">
        <v>177</v>
      </c>
      <c r="E113" s="114" t="s">
        <v>178</v>
      </c>
      <c r="F113" s="68">
        <v>1212.3499999999999</v>
      </c>
      <c r="G113" s="68">
        <f t="shared" si="44"/>
        <v>16875.911999999997</v>
      </c>
      <c r="H113" s="109" t="s">
        <v>477</v>
      </c>
      <c r="I113" s="68">
        <f>ROUNDUP(G113*1.1,0)</f>
        <v>18564</v>
      </c>
      <c r="M113" s="48">
        <f t="shared" si="27"/>
        <v>0</v>
      </c>
      <c r="N113" s="49">
        <f t="shared" si="28"/>
        <v>0</v>
      </c>
      <c r="O113" s="49">
        <f t="shared" si="29"/>
        <v>0</v>
      </c>
      <c r="P113" s="48">
        <f t="shared" si="42"/>
        <v>1</v>
      </c>
      <c r="Q113" s="49">
        <f t="shared" si="31"/>
        <v>18564</v>
      </c>
      <c r="R113" s="49">
        <f t="shared" si="32"/>
        <v>16875.911999999997</v>
      </c>
      <c r="S113" s="48">
        <f t="shared" si="43"/>
        <v>0</v>
      </c>
      <c r="T113" s="49">
        <f t="shared" si="34"/>
        <v>0</v>
      </c>
      <c r="U113" s="49">
        <f t="shared" si="35"/>
        <v>0</v>
      </c>
      <c r="V113" s="49">
        <f t="shared" si="36"/>
        <v>0</v>
      </c>
      <c r="W113" s="49">
        <f t="shared" si="37"/>
        <v>0</v>
      </c>
      <c r="Y113" s="68"/>
    </row>
    <row r="114" spans="1:26" s="24" customFormat="1" ht="105" hidden="1" customHeight="1" x14ac:dyDescent="0.25">
      <c r="A114" s="16"/>
      <c r="B114" s="110">
        <f t="shared" si="38"/>
        <v>103</v>
      </c>
      <c r="C114" s="113" t="s">
        <v>148</v>
      </c>
      <c r="D114" s="117" t="s">
        <v>179</v>
      </c>
      <c r="E114" s="114" t="s">
        <v>180</v>
      </c>
      <c r="F114" s="68">
        <v>787.4</v>
      </c>
      <c r="G114" s="68">
        <f t="shared" si="44"/>
        <v>10960.607999999998</v>
      </c>
      <c r="H114" s="70" t="s">
        <v>463</v>
      </c>
      <c r="I114" s="73">
        <f>ROUNDUP(G114,0)</f>
        <v>10961</v>
      </c>
      <c r="M114" s="48">
        <f t="shared" si="27"/>
        <v>0</v>
      </c>
      <c r="N114" s="49">
        <f t="shared" si="28"/>
        <v>0</v>
      </c>
      <c r="O114" s="49">
        <f t="shared" si="29"/>
        <v>0</v>
      </c>
      <c r="P114" s="48">
        <f t="shared" si="42"/>
        <v>0</v>
      </c>
      <c r="Q114" s="49">
        <f t="shared" si="31"/>
        <v>0</v>
      </c>
      <c r="R114" s="49">
        <f t="shared" si="32"/>
        <v>0</v>
      </c>
      <c r="S114" s="48">
        <f t="shared" si="43"/>
        <v>0</v>
      </c>
      <c r="T114" s="49">
        <f t="shared" si="34"/>
        <v>0</v>
      </c>
      <c r="U114" s="49">
        <f t="shared" si="35"/>
        <v>1</v>
      </c>
      <c r="V114" s="49">
        <f t="shared" si="36"/>
        <v>10961</v>
      </c>
      <c r="W114" s="49">
        <f t="shared" si="37"/>
        <v>10960.607999999998</v>
      </c>
      <c r="Y114" s="68"/>
    </row>
    <row r="115" spans="1:26" s="24" customFormat="1" ht="90" hidden="1" customHeight="1" x14ac:dyDescent="0.25">
      <c r="A115" s="16"/>
      <c r="B115" s="110">
        <f t="shared" si="38"/>
        <v>104</v>
      </c>
      <c r="C115" s="113" t="s">
        <v>148</v>
      </c>
      <c r="D115" s="117" t="s">
        <v>181</v>
      </c>
      <c r="E115" s="114" t="s">
        <v>182</v>
      </c>
      <c r="F115" s="68">
        <v>5100</v>
      </c>
      <c r="G115" s="68">
        <f t="shared" si="44"/>
        <v>70992</v>
      </c>
      <c r="H115" s="109" t="s">
        <v>477</v>
      </c>
      <c r="I115" s="68">
        <f>ROUNDUP(G115*1.1,0)</f>
        <v>78092</v>
      </c>
      <c r="M115" s="48">
        <f t="shared" si="27"/>
        <v>0</v>
      </c>
      <c r="N115" s="49">
        <f t="shared" si="28"/>
        <v>0</v>
      </c>
      <c r="O115" s="49">
        <f t="shared" si="29"/>
        <v>0</v>
      </c>
      <c r="P115" s="48">
        <f t="shared" si="42"/>
        <v>1</v>
      </c>
      <c r="Q115" s="49">
        <f t="shared" si="31"/>
        <v>78092</v>
      </c>
      <c r="R115" s="49">
        <f t="shared" si="32"/>
        <v>70992</v>
      </c>
      <c r="S115" s="48">
        <f t="shared" si="43"/>
        <v>0</v>
      </c>
      <c r="T115" s="49">
        <f t="shared" si="34"/>
        <v>0</v>
      </c>
      <c r="U115" s="49">
        <f t="shared" si="35"/>
        <v>0</v>
      </c>
      <c r="V115" s="49">
        <f t="shared" si="36"/>
        <v>0</v>
      </c>
      <c r="W115" s="49">
        <f t="shared" si="37"/>
        <v>0</v>
      </c>
      <c r="Y115" s="68"/>
    </row>
    <row r="116" spans="1:26" s="24" customFormat="1" ht="101.25" hidden="1" customHeight="1" x14ac:dyDescent="0.25">
      <c r="A116" s="16"/>
      <c r="B116" s="110">
        <f t="shared" si="38"/>
        <v>105</v>
      </c>
      <c r="C116" s="113" t="s">
        <v>148</v>
      </c>
      <c r="D116" s="117" t="s">
        <v>183</v>
      </c>
      <c r="E116" s="114" t="s">
        <v>184</v>
      </c>
      <c r="F116" s="68">
        <v>4427.5</v>
      </c>
      <c r="G116" s="68">
        <f t="shared" si="44"/>
        <v>61630.799999999996</v>
      </c>
      <c r="H116" s="109" t="s">
        <v>478</v>
      </c>
      <c r="I116" s="68">
        <f>ROUNDUP(G116,0)</f>
        <v>61631</v>
      </c>
      <c r="M116" s="48">
        <f t="shared" si="27"/>
        <v>0</v>
      </c>
      <c r="N116" s="49">
        <f t="shared" si="28"/>
        <v>0</v>
      </c>
      <c r="O116" s="49">
        <f t="shared" si="29"/>
        <v>0</v>
      </c>
      <c r="P116" s="48">
        <f t="shared" si="42"/>
        <v>0</v>
      </c>
      <c r="Q116" s="49">
        <f t="shared" si="31"/>
        <v>0</v>
      </c>
      <c r="R116" s="49">
        <f t="shared" si="32"/>
        <v>0</v>
      </c>
      <c r="S116" s="48">
        <f t="shared" si="43"/>
        <v>1</v>
      </c>
      <c r="T116" s="49">
        <f t="shared" si="34"/>
        <v>61631</v>
      </c>
      <c r="U116" s="49">
        <f t="shared" si="35"/>
        <v>0</v>
      </c>
      <c r="V116" s="49">
        <f t="shared" si="36"/>
        <v>0</v>
      </c>
      <c r="W116" s="49">
        <f t="shared" si="37"/>
        <v>0</v>
      </c>
      <c r="Y116" s="68"/>
    </row>
    <row r="117" spans="1:26" s="24" customFormat="1" ht="81.75" hidden="1" customHeight="1" x14ac:dyDescent="0.25">
      <c r="A117" s="16"/>
      <c r="B117" s="110">
        <f t="shared" si="38"/>
        <v>106</v>
      </c>
      <c r="C117" s="113" t="s">
        <v>148</v>
      </c>
      <c r="D117" s="117" t="s">
        <v>185</v>
      </c>
      <c r="E117" s="114" t="s">
        <v>186</v>
      </c>
      <c r="F117" s="68">
        <v>2247</v>
      </c>
      <c r="G117" s="68">
        <f t="shared" si="44"/>
        <v>31278.239999999998</v>
      </c>
      <c r="H117" s="70" t="s">
        <v>463</v>
      </c>
      <c r="I117" s="73">
        <f t="shared" ref="I117" si="45">ROUNDUP(G117,0)</f>
        <v>31279</v>
      </c>
      <c r="M117" s="48">
        <f t="shared" si="27"/>
        <v>0</v>
      </c>
      <c r="N117" s="49">
        <f t="shared" si="28"/>
        <v>0</v>
      </c>
      <c r="O117" s="49">
        <f t="shared" si="29"/>
        <v>0</v>
      </c>
      <c r="P117" s="48">
        <f t="shared" si="42"/>
        <v>0</v>
      </c>
      <c r="Q117" s="49">
        <f t="shared" si="31"/>
        <v>0</v>
      </c>
      <c r="R117" s="49">
        <f t="shared" si="32"/>
        <v>0</v>
      </c>
      <c r="S117" s="48">
        <f t="shared" si="43"/>
        <v>0</v>
      </c>
      <c r="T117" s="49">
        <f t="shared" si="34"/>
        <v>0</v>
      </c>
      <c r="U117" s="49">
        <f t="shared" si="35"/>
        <v>1</v>
      </c>
      <c r="V117" s="49">
        <f t="shared" si="36"/>
        <v>31279</v>
      </c>
      <c r="W117" s="49">
        <f t="shared" si="37"/>
        <v>31278.239999999998</v>
      </c>
      <c r="Y117" s="68"/>
    </row>
    <row r="118" spans="1:26" s="24" customFormat="1" ht="81" hidden="1" customHeight="1" x14ac:dyDescent="0.25">
      <c r="A118" s="16"/>
      <c r="B118" s="110">
        <f t="shared" si="38"/>
        <v>107</v>
      </c>
      <c r="C118" s="113" t="s">
        <v>148</v>
      </c>
      <c r="D118" s="117" t="s">
        <v>187</v>
      </c>
      <c r="E118" s="114" t="s">
        <v>188</v>
      </c>
      <c r="F118" s="68">
        <v>960.3</v>
      </c>
      <c r="G118" s="68">
        <f t="shared" si="44"/>
        <v>13367.375999999997</v>
      </c>
      <c r="H118" s="109" t="s">
        <v>462</v>
      </c>
      <c r="I118" s="68">
        <f t="shared" ref="I118:I119" si="46">ROUNDUP(+G118*1.15,0)</f>
        <v>15373</v>
      </c>
      <c r="M118" s="48">
        <f t="shared" si="27"/>
        <v>1</v>
      </c>
      <c r="N118" s="49">
        <f t="shared" si="28"/>
        <v>15373</v>
      </c>
      <c r="O118" s="49">
        <f t="shared" si="29"/>
        <v>13367.375999999997</v>
      </c>
      <c r="P118" s="48">
        <f t="shared" si="42"/>
        <v>0</v>
      </c>
      <c r="Q118" s="49">
        <f t="shared" si="31"/>
        <v>0</v>
      </c>
      <c r="R118" s="49">
        <f t="shared" si="32"/>
        <v>0</v>
      </c>
      <c r="S118" s="48">
        <f t="shared" si="43"/>
        <v>0</v>
      </c>
      <c r="T118" s="49">
        <f t="shared" si="34"/>
        <v>0</v>
      </c>
      <c r="U118" s="49">
        <f t="shared" si="35"/>
        <v>0</v>
      </c>
      <c r="V118" s="49">
        <f t="shared" si="36"/>
        <v>0</v>
      </c>
      <c r="W118" s="49">
        <f t="shared" si="37"/>
        <v>0</v>
      </c>
      <c r="Y118" s="68"/>
      <c r="Z118" s="158"/>
    </row>
    <row r="119" spans="1:26" s="24" customFormat="1" ht="96" hidden="1" customHeight="1" x14ac:dyDescent="0.25">
      <c r="A119" s="16"/>
      <c r="B119" s="110">
        <f t="shared" si="38"/>
        <v>108</v>
      </c>
      <c r="C119" s="113" t="s">
        <v>148</v>
      </c>
      <c r="D119" s="117" t="s">
        <v>189</v>
      </c>
      <c r="E119" s="114" t="s">
        <v>190</v>
      </c>
      <c r="F119" s="68">
        <v>4256</v>
      </c>
      <c r="G119" s="68">
        <f t="shared" si="44"/>
        <v>59243.519999999997</v>
      </c>
      <c r="H119" s="120" t="s">
        <v>462</v>
      </c>
      <c r="I119" s="68">
        <f t="shared" si="46"/>
        <v>68131</v>
      </c>
      <c r="M119" s="48">
        <f t="shared" si="27"/>
        <v>1</v>
      </c>
      <c r="N119" s="49">
        <f t="shared" si="28"/>
        <v>68131</v>
      </c>
      <c r="O119" s="49">
        <f t="shared" si="29"/>
        <v>59243.519999999997</v>
      </c>
      <c r="P119" s="48">
        <f t="shared" si="42"/>
        <v>0</v>
      </c>
      <c r="Q119" s="49">
        <f t="shared" si="31"/>
        <v>0</v>
      </c>
      <c r="R119" s="49">
        <f t="shared" si="32"/>
        <v>0</v>
      </c>
      <c r="S119" s="48">
        <f t="shared" si="43"/>
        <v>0</v>
      </c>
      <c r="T119" s="49">
        <f t="shared" si="34"/>
        <v>0</v>
      </c>
      <c r="U119" s="49">
        <f t="shared" si="35"/>
        <v>0</v>
      </c>
      <c r="V119" s="49">
        <f t="shared" si="36"/>
        <v>0</v>
      </c>
      <c r="W119" s="49">
        <f t="shared" si="37"/>
        <v>0</v>
      </c>
      <c r="Y119" s="68"/>
      <c r="Z119" s="158"/>
    </row>
    <row r="120" spans="1:26" s="24" customFormat="1" ht="97.5" hidden="1" customHeight="1" x14ac:dyDescent="0.25">
      <c r="A120" s="16"/>
      <c r="B120" s="110">
        <f t="shared" si="38"/>
        <v>109</v>
      </c>
      <c r="C120" s="113" t="s">
        <v>148</v>
      </c>
      <c r="D120" s="117" t="s">
        <v>191</v>
      </c>
      <c r="E120" s="114" t="s">
        <v>192</v>
      </c>
      <c r="F120" s="68">
        <v>8400</v>
      </c>
      <c r="G120" s="68">
        <f t="shared" si="44"/>
        <v>116927.99999999999</v>
      </c>
      <c r="H120" s="109" t="s">
        <v>477</v>
      </c>
      <c r="I120" s="68">
        <f t="shared" ref="I120:I122" si="47">ROUNDUP(G120*1.1,0)</f>
        <v>128621</v>
      </c>
      <c r="M120" s="48">
        <f t="shared" si="27"/>
        <v>0</v>
      </c>
      <c r="N120" s="49">
        <f t="shared" si="28"/>
        <v>0</v>
      </c>
      <c r="O120" s="49">
        <f t="shared" si="29"/>
        <v>0</v>
      </c>
      <c r="P120" s="48">
        <f t="shared" si="42"/>
        <v>1</v>
      </c>
      <c r="Q120" s="49">
        <f t="shared" si="31"/>
        <v>128621</v>
      </c>
      <c r="R120" s="49">
        <f t="shared" si="32"/>
        <v>116927.99999999999</v>
      </c>
      <c r="S120" s="48">
        <f t="shared" si="43"/>
        <v>0</v>
      </c>
      <c r="T120" s="49">
        <f t="shared" si="34"/>
        <v>0</v>
      </c>
      <c r="U120" s="49">
        <f t="shared" si="35"/>
        <v>0</v>
      </c>
      <c r="V120" s="49">
        <f t="shared" si="36"/>
        <v>0</v>
      </c>
      <c r="W120" s="49">
        <f t="shared" si="37"/>
        <v>0</v>
      </c>
      <c r="Y120" s="68"/>
    </row>
    <row r="121" spans="1:26" s="24" customFormat="1" ht="85.5" hidden="1" customHeight="1" x14ac:dyDescent="0.25">
      <c r="A121" s="16"/>
      <c r="B121" s="110">
        <f t="shared" si="38"/>
        <v>110</v>
      </c>
      <c r="C121" s="113" t="s">
        <v>148</v>
      </c>
      <c r="D121" s="117" t="s">
        <v>193</v>
      </c>
      <c r="E121" s="114" t="s">
        <v>194</v>
      </c>
      <c r="F121" s="68">
        <v>9061.5</v>
      </c>
      <c r="G121" s="68">
        <f t="shared" si="44"/>
        <v>126136.07999999999</v>
      </c>
      <c r="H121" s="109" t="s">
        <v>477</v>
      </c>
      <c r="I121" s="68">
        <f t="shared" si="47"/>
        <v>138750</v>
      </c>
      <c r="M121" s="48">
        <f t="shared" si="27"/>
        <v>0</v>
      </c>
      <c r="N121" s="49">
        <f t="shared" si="28"/>
        <v>0</v>
      </c>
      <c r="O121" s="49">
        <f t="shared" si="29"/>
        <v>0</v>
      </c>
      <c r="P121" s="48">
        <f t="shared" si="42"/>
        <v>1</v>
      </c>
      <c r="Q121" s="49">
        <f t="shared" si="31"/>
        <v>138750</v>
      </c>
      <c r="R121" s="49">
        <f t="shared" si="32"/>
        <v>126136.07999999999</v>
      </c>
      <c r="S121" s="48">
        <f t="shared" si="43"/>
        <v>0</v>
      </c>
      <c r="T121" s="49">
        <f t="shared" si="34"/>
        <v>0</v>
      </c>
      <c r="U121" s="49">
        <f t="shared" si="35"/>
        <v>0</v>
      </c>
      <c r="V121" s="49">
        <f t="shared" si="36"/>
        <v>0</v>
      </c>
      <c r="W121" s="49">
        <f t="shared" si="37"/>
        <v>0</v>
      </c>
      <c r="Y121" s="68"/>
    </row>
    <row r="122" spans="1:26" s="24" customFormat="1" ht="92.25" hidden="1" customHeight="1" x14ac:dyDescent="0.25">
      <c r="A122" s="16"/>
      <c r="B122" s="110">
        <f t="shared" si="38"/>
        <v>111</v>
      </c>
      <c r="C122" s="113" t="s">
        <v>148</v>
      </c>
      <c r="D122" s="117" t="s">
        <v>195</v>
      </c>
      <c r="E122" s="114" t="s">
        <v>196</v>
      </c>
      <c r="F122" s="68">
        <v>20000</v>
      </c>
      <c r="G122" s="68">
        <f t="shared" si="44"/>
        <v>278400</v>
      </c>
      <c r="H122" s="109" t="s">
        <v>477</v>
      </c>
      <c r="I122" s="68">
        <f t="shared" si="47"/>
        <v>306240</v>
      </c>
      <c r="M122" s="48">
        <f t="shared" si="27"/>
        <v>0</v>
      </c>
      <c r="N122" s="49">
        <f t="shared" si="28"/>
        <v>0</v>
      </c>
      <c r="O122" s="49">
        <f t="shared" si="29"/>
        <v>0</v>
      </c>
      <c r="P122" s="48">
        <f t="shared" si="42"/>
        <v>1</v>
      </c>
      <c r="Q122" s="49">
        <f t="shared" si="31"/>
        <v>306240</v>
      </c>
      <c r="R122" s="49">
        <f t="shared" si="32"/>
        <v>278400</v>
      </c>
      <c r="S122" s="48">
        <f t="shared" si="43"/>
        <v>0</v>
      </c>
      <c r="T122" s="49">
        <f t="shared" si="34"/>
        <v>0</v>
      </c>
      <c r="U122" s="49">
        <f t="shared" si="35"/>
        <v>0</v>
      </c>
      <c r="V122" s="49">
        <f t="shared" si="36"/>
        <v>0</v>
      </c>
      <c r="W122" s="49">
        <f t="shared" si="37"/>
        <v>0</v>
      </c>
      <c r="Y122" s="68"/>
    </row>
    <row r="123" spans="1:26" s="24" customFormat="1" ht="80.25" hidden="1" customHeight="1" x14ac:dyDescent="0.25">
      <c r="A123" s="16"/>
      <c r="B123" s="110">
        <f t="shared" si="38"/>
        <v>112</v>
      </c>
      <c r="C123" s="113" t="s">
        <v>148</v>
      </c>
      <c r="D123" s="117" t="s">
        <v>197</v>
      </c>
      <c r="E123" s="114" t="s">
        <v>22</v>
      </c>
      <c r="F123" s="68">
        <v>8730.2999999999993</v>
      </c>
      <c r="G123" s="68">
        <f t="shared" si="44"/>
        <v>121525.77599999998</v>
      </c>
      <c r="H123" s="109" t="s">
        <v>462</v>
      </c>
      <c r="I123" s="68">
        <f>ROUNDUP(+G123*1.15,0)</f>
        <v>139755</v>
      </c>
      <c r="M123" s="48">
        <f t="shared" si="27"/>
        <v>1</v>
      </c>
      <c r="N123" s="49">
        <f t="shared" si="28"/>
        <v>139755</v>
      </c>
      <c r="O123" s="49">
        <f t="shared" si="29"/>
        <v>121525.77599999998</v>
      </c>
      <c r="P123" s="48">
        <f t="shared" si="42"/>
        <v>0</v>
      </c>
      <c r="Q123" s="49">
        <f t="shared" si="31"/>
        <v>0</v>
      </c>
      <c r="R123" s="49">
        <f t="shared" si="32"/>
        <v>0</v>
      </c>
      <c r="S123" s="48">
        <f t="shared" si="43"/>
        <v>0</v>
      </c>
      <c r="T123" s="49">
        <f t="shared" si="34"/>
        <v>0</v>
      </c>
      <c r="U123" s="49">
        <f t="shared" si="35"/>
        <v>0</v>
      </c>
      <c r="V123" s="49">
        <f t="shared" si="36"/>
        <v>0</v>
      </c>
      <c r="W123" s="49">
        <f t="shared" si="37"/>
        <v>0</v>
      </c>
      <c r="Y123" s="68"/>
      <c r="Z123" s="158"/>
    </row>
    <row r="124" spans="1:26" s="24" customFormat="1" ht="108.75" hidden="1" customHeight="1" x14ac:dyDescent="0.25">
      <c r="A124" s="16"/>
      <c r="B124" s="110">
        <f t="shared" si="38"/>
        <v>113</v>
      </c>
      <c r="C124" s="113" t="s">
        <v>148</v>
      </c>
      <c r="D124" s="117" t="s">
        <v>198</v>
      </c>
      <c r="E124" s="114" t="s">
        <v>22</v>
      </c>
      <c r="F124" s="68">
        <v>190350</v>
      </c>
      <c r="G124" s="68">
        <f t="shared" si="44"/>
        <v>2649672</v>
      </c>
      <c r="H124" s="109" t="s">
        <v>477</v>
      </c>
      <c r="I124" s="68">
        <f>ROUNDUP(G124*1.1,0)</f>
        <v>2914640</v>
      </c>
      <c r="M124" s="48">
        <f t="shared" si="27"/>
        <v>0</v>
      </c>
      <c r="N124" s="49">
        <f t="shared" si="28"/>
        <v>0</v>
      </c>
      <c r="O124" s="49">
        <f t="shared" si="29"/>
        <v>0</v>
      </c>
      <c r="P124" s="48">
        <f t="shared" si="42"/>
        <v>1</v>
      </c>
      <c r="Q124" s="49">
        <f t="shared" si="31"/>
        <v>2914640</v>
      </c>
      <c r="R124" s="49">
        <f t="shared" si="32"/>
        <v>2649672</v>
      </c>
      <c r="S124" s="48">
        <f t="shared" si="43"/>
        <v>0</v>
      </c>
      <c r="T124" s="49">
        <f t="shared" si="34"/>
        <v>0</v>
      </c>
      <c r="U124" s="49">
        <f t="shared" si="35"/>
        <v>0</v>
      </c>
      <c r="V124" s="49">
        <f t="shared" si="36"/>
        <v>0</v>
      </c>
      <c r="W124" s="49">
        <f t="shared" si="37"/>
        <v>0</v>
      </c>
      <c r="Y124" s="68"/>
    </row>
    <row r="125" spans="1:26" s="24" customFormat="1" ht="97.5" hidden="1" customHeight="1" x14ac:dyDescent="0.25">
      <c r="A125" s="16"/>
      <c r="B125" s="110">
        <f t="shared" si="38"/>
        <v>114</v>
      </c>
      <c r="C125" s="113" t="s">
        <v>148</v>
      </c>
      <c r="D125" s="117" t="s">
        <v>199</v>
      </c>
      <c r="E125" s="114" t="s">
        <v>200</v>
      </c>
      <c r="F125" s="68">
        <v>25000</v>
      </c>
      <c r="G125" s="68">
        <f t="shared" si="44"/>
        <v>348000</v>
      </c>
      <c r="H125" s="109" t="s">
        <v>478</v>
      </c>
      <c r="I125" s="68">
        <f>ROUNDUP(G125,0)</f>
        <v>348000</v>
      </c>
      <c r="M125" s="48">
        <f t="shared" si="27"/>
        <v>0</v>
      </c>
      <c r="N125" s="49">
        <f t="shared" si="28"/>
        <v>0</v>
      </c>
      <c r="O125" s="49">
        <f t="shared" si="29"/>
        <v>0</v>
      </c>
      <c r="P125" s="48">
        <f t="shared" si="42"/>
        <v>0</v>
      </c>
      <c r="Q125" s="49">
        <f t="shared" si="31"/>
        <v>0</v>
      </c>
      <c r="R125" s="49">
        <f t="shared" si="32"/>
        <v>0</v>
      </c>
      <c r="S125" s="48">
        <f t="shared" si="43"/>
        <v>1</v>
      </c>
      <c r="T125" s="49">
        <f t="shared" si="34"/>
        <v>348000</v>
      </c>
      <c r="U125" s="49">
        <f t="shared" si="35"/>
        <v>0</v>
      </c>
      <c r="V125" s="49">
        <f t="shared" si="36"/>
        <v>0</v>
      </c>
      <c r="W125" s="49">
        <f t="shared" si="37"/>
        <v>0</v>
      </c>
      <c r="Y125" s="68"/>
    </row>
    <row r="126" spans="1:26" s="25" customFormat="1" ht="91.5" hidden="1" customHeight="1" x14ac:dyDescent="0.25">
      <c r="A126" s="14"/>
      <c r="B126" s="110">
        <f t="shared" si="38"/>
        <v>115</v>
      </c>
      <c r="C126" s="113" t="s">
        <v>148</v>
      </c>
      <c r="D126" s="117" t="s">
        <v>201</v>
      </c>
      <c r="E126" s="114" t="s">
        <v>202</v>
      </c>
      <c r="F126" s="68">
        <v>110000</v>
      </c>
      <c r="G126" s="68">
        <f t="shared" si="44"/>
        <v>1531200</v>
      </c>
      <c r="H126" s="109" t="s">
        <v>477</v>
      </c>
      <c r="I126" s="68">
        <f t="shared" ref="I126:I128" si="48">ROUNDUP(G126*1.1,0)</f>
        <v>1684320</v>
      </c>
      <c r="M126" s="48">
        <f t="shared" si="27"/>
        <v>0</v>
      </c>
      <c r="N126" s="49">
        <f t="shared" si="28"/>
        <v>0</v>
      </c>
      <c r="O126" s="49">
        <f t="shared" si="29"/>
        <v>0</v>
      </c>
      <c r="P126" s="48">
        <f t="shared" si="42"/>
        <v>1</v>
      </c>
      <c r="Q126" s="49">
        <f t="shared" si="31"/>
        <v>1684320</v>
      </c>
      <c r="R126" s="49">
        <f t="shared" si="32"/>
        <v>1531200</v>
      </c>
      <c r="S126" s="48">
        <f t="shared" si="43"/>
        <v>0</v>
      </c>
      <c r="T126" s="49">
        <f t="shared" si="34"/>
        <v>0</v>
      </c>
      <c r="U126" s="49">
        <f t="shared" si="35"/>
        <v>0</v>
      </c>
      <c r="V126" s="49">
        <f t="shared" si="36"/>
        <v>0</v>
      </c>
      <c r="W126" s="49">
        <f t="shared" si="37"/>
        <v>0</v>
      </c>
      <c r="Y126" s="68"/>
    </row>
    <row r="127" spans="1:26" s="25" customFormat="1" ht="112.5" hidden="1" customHeight="1" x14ac:dyDescent="0.25">
      <c r="A127" s="14"/>
      <c r="B127" s="110">
        <f t="shared" si="38"/>
        <v>116</v>
      </c>
      <c r="C127" s="113" t="s">
        <v>148</v>
      </c>
      <c r="D127" s="117" t="s">
        <v>203</v>
      </c>
      <c r="E127" s="114" t="s">
        <v>86</v>
      </c>
      <c r="F127" s="68">
        <v>20000</v>
      </c>
      <c r="G127" s="68">
        <f t="shared" si="44"/>
        <v>278400</v>
      </c>
      <c r="H127" s="109" t="s">
        <v>477</v>
      </c>
      <c r="I127" s="68">
        <f t="shared" si="48"/>
        <v>306240</v>
      </c>
      <c r="M127" s="48">
        <f t="shared" si="27"/>
        <v>0</v>
      </c>
      <c r="N127" s="49">
        <f t="shared" si="28"/>
        <v>0</v>
      </c>
      <c r="O127" s="49">
        <f t="shared" si="29"/>
        <v>0</v>
      </c>
      <c r="P127" s="48">
        <f t="shared" si="42"/>
        <v>1</v>
      </c>
      <c r="Q127" s="49">
        <f t="shared" si="31"/>
        <v>306240</v>
      </c>
      <c r="R127" s="49">
        <f t="shared" si="32"/>
        <v>278400</v>
      </c>
      <c r="S127" s="48">
        <f t="shared" si="43"/>
        <v>0</v>
      </c>
      <c r="T127" s="49">
        <f t="shared" si="34"/>
        <v>0</v>
      </c>
      <c r="U127" s="49">
        <f t="shared" si="35"/>
        <v>0</v>
      </c>
      <c r="V127" s="49">
        <f t="shared" si="36"/>
        <v>0</v>
      </c>
      <c r="W127" s="49">
        <f t="shared" si="37"/>
        <v>0</v>
      </c>
      <c r="Y127" s="68"/>
    </row>
    <row r="128" spans="1:26" s="25" customFormat="1" ht="101.25" hidden="1" customHeight="1" x14ac:dyDescent="0.25">
      <c r="A128" s="16"/>
      <c r="B128" s="110">
        <f t="shared" si="38"/>
        <v>117</v>
      </c>
      <c r="C128" s="113" t="s">
        <v>148</v>
      </c>
      <c r="D128" s="117" t="s">
        <v>204</v>
      </c>
      <c r="E128" s="114" t="s">
        <v>119</v>
      </c>
      <c r="F128" s="68">
        <v>1817000</v>
      </c>
      <c r="G128" s="68">
        <f t="shared" si="44"/>
        <v>25292640</v>
      </c>
      <c r="H128" s="109" t="s">
        <v>477</v>
      </c>
      <c r="I128" s="68">
        <f t="shared" si="48"/>
        <v>27821904</v>
      </c>
      <c r="M128" s="48">
        <f t="shared" si="27"/>
        <v>0</v>
      </c>
      <c r="N128" s="49">
        <f t="shared" si="28"/>
        <v>0</v>
      </c>
      <c r="O128" s="49">
        <f t="shared" si="29"/>
        <v>0</v>
      </c>
      <c r="P128" s="48">
        <f t="shared" si="42"/>
        <v>1</v>
      </c>
      <c r="Q128" s="49">
        <f t="shared" si="31"/>
        <v>27821904</v>
      </c>
      <c r="R128" s="49">
        <f t="shared" si="32"/>
        <v>25292640</v>
      </c>
      <c r="S128" s="48">
        <f t="shared" si="43"/>
        <v>0</v>
      </c>
      <c r="T128" s="49">
        <f t="shared" si="34"/>
        <v>0</v>
      </c>
      <c r="U128" s="49">
        <f t="shared" si="35"/>
        <v>0</v>
      </c>
      <c r="V128" s="49">
        <f t="shared" si="36"/>
        <v>0</v>
      </c>
      <c r="W128" s="49">
        <f t="shared" si="37"/>
        <v>0</v>
      </c>
      <c r="Y128" s="68"/>
    </row>
    <row r="129" spans="1:26" s="25" customFormat="1" ht="69" customHeight="1" x14ac:dyDescent="0.25">
      <c r="A129" s="14"/>
      <c r="B129" s="110">
        <f t="shared" si="38"/>
        <v>118</v>
      </c>
      <c r="C129" s="113" t="s">
        <v>148</v>
      </c>
      <c r="D129" s="117" t="s">
        <v>205</v>
      </c>
      <c r="E129" s="114" t="s">
        <v>206</v>
      </c>
      <c r="F129" s="68">
        <v>4345</v>
      </c>
      <c r="G129" s="68">
        <f t="shared" si="44"/>
        <v>60482.399999999994</v>
      </c>
      <c r="H129" s="70" t="s">
        <v>463</v>
      </c>
      <c r="I129" s="73">
        <f>ROUNDUP(G129,0)</f>
        <v>60483</v>
      </c>
      <c r="J129" s="26">
        <f>SUM(I99:I129)</f>
        <v>37352766</v>
      </c>
      <c r="K129" s="26">
        <f>+Nuevos!I17</f>
        <v>13224000</v>
      </c>
      <c r="L129" s="26">
        <f t="shared" ref="L129:L130" si="49">+K129+J129</f>
        <v>50576766</v>
      </c>
      <c r="M129" s="48">
        <f t="shared" si="27"/>
        <v>0</v>
      </c>
      <c r="N129" s="49">
        <f t="shared" si="28"/>
        <v>0</v>
      </c>
      <c r="O129" s="49">
        <f t="shared" si="29"/>
        <v>0</v>
      </c>
      <c r="P129" s="48">
        <f t="shared" si="42"/>
        <v>0</v>
      </c>
      <c r="Q129" s="49">
        <f t="shared" si="31"/>
        <v>0</v>
      </c>
      <c r="R129" s="49">
        <f t="shared" si="32"/>
        <v>0</v>
      </c>
      <c r="S129" s="48">
        <f t="shared" si="43"/>
        <v>0</v>
      </c>
      <c r="T129" s="49">
        <f t="shared" si="34"/>
        <v>0</v>
      </c>
      <c r="U129" s="49">
        <f t="shared" si="35"/>
        <v>1</v>
      </c>
      <c r="V129" s="49">
        <f t="shared" si="36"/>
        <v>60483</v>
      </c>
      <c r="W129" s="49">
        <f t="shared" si="37"/>
        <v>60482.399999999994</v>
      </c>
      <c r="Y129" s="68"/>
    </row>
    <row r="130" spans="1:26" s="18" customFormat="1" ht="50.1" customHeight="1" x14ac:dyDescent="0.2">
      <c r="A130" s="16"/>
      <c r="B130" s="110">
        <f t="shared" si="38"/>
        <v>119</v>
      </c>
      <c r="C130" s="113" t="s">
        <v>207</v>
      </c>
      <c r="D130" s="117" t="s">
        <v>208</v>
      </c>
      <c r="E130" s="112" t="s">
        <v>113</v>
      </c>
      <c r="F130" s="68">
        <v>1656360.75</v>
      </c>
      <c r="G130" s="68">
        <f t="shared" si="44"/>
        <v>23056541.639999997</v>
      </c>
      <c r="H130" s="109" t="s">
        <v>477</v>
      </c>
      <c r="I130" s="68">
        <f t="shared" ref="I130:I133" si="50">ROUNDUP(G130*1.1,0)</f>
        <v>25362196</v>
      </c>
      <c r="J130" s="26">
        <f>+I130</f>
        <v>25362196</v>
      </c>
      <c r="L130" s="26">
        <f t="shared" si="49"/>
        <v>25362196</v>
      </c>
      <c r="M130" s="48">
        <f t="shared" si="27"/>
        <v>0</v>
      </c>
      <c r="N130" s="49">
        <f t="shared" si="28"/>
        <v>0</v>
      </c>
      <c r="O130" s="49">
        <f t="shared" si="29"/>
        <v>0</v>
      </c>
      <c r="P130" s="48">
        <f t="shared" si="42"/>
        <v>1</v>
      </c>
      <c r="Q130" s="49">
        <f t="shared" si="31"/>
        <v>25362196</v>
      </c>
      <c r="R130" s="49">
        <f t="shared" si="32"/>
        <v>23056541.639999997</v>
      </c>
      <c r="S130" s="48">
        <f t="shared" si="43"/>
        <v>0</v>
      </c>
      <c r="T130" s="49">
        <f t="shared" si="34"/>
        <v>0</v>
      </c>
      <c r="U130" s="49">
        <f t="shared" si="35"/>
        <v>0</v>
      </c>
      <c r="V130" s="49">
        <f t="shared" si="36"/>
        <v>0</v>
      </c>
      <c r="W130" s="49">
        <f t="shared" si="37"/>
        <v>0</v>
      </c>
      <c r="Y130" s="68"/>
    </row>
    <row r="131" spans="1:26" ht="93" hidden="1" customHeight="1" x14ac:dyDescent="0.2">
      <c r="B131" s="110">
        <f t="shared" si="38"/>
        <v>120</v>
      </c>
      <c r="C131" s="113" t="s">
        <v>209</v>
      </c>
      <c r="D131" s="111" t="s">
        <v>210</v>
      </c>
      <c r="E131" s="114" t="s">
        <v>211</v>
      </c>
      <c r="F131" s="68">
        <v>13330.2</v>
      </c>
      <c r="G131" s="68">
        <f t="shared" si="44"/>
        <v>185556.38400000002</v>
      </c>
      <c r="H131" s="109" t="s">
        <v>477</v>
      </c>
      <c r="I131" s="68">
        <f t="shared" si="50"/>
        <v>204113</v>
      </c>
      <c r="M131" s="48">
        <f t="shared" si="27"/>
        <v>0</v>
      </c>
      <c r="N131" s="49">
        <f t="shared" si="28"/>
        <v>0</v>
      </c>
      <c r="O131" s="49">
        <f t="shared" si="29"/>
        <v>0</v>
      </c>
      <c r="P131" s="48">
        <f t="shared" si="42"/>
        <v>1</v>
      </c>
      <c r="Q131" s="49">
        <f t="shared" si="31"/>
        <v>204113</v>
      </c>
      <c r="R131" s="49">
        <f t="shared" si="32"/>
        <v>185556.38400000002</v>
      </c>
      <c r="S131" s="48">
        <f t="shared" si="43"/>
        <v>0</v>
      </c>
      <c r="T131" s="49">
        <f t="shared" si="34"/>
        <v>0</v>
      </c>
      <c r="U131" s="49">
        <f t="shared" si="35"/>
        <v>0</v>
      </c>
      <c r="V131" s="49">
        <f t="shared" si="36"/>
        <v>0</v>
      </c>
      <c r="W131" s="49">
        <f t="shared" si="37"/>
        <v>0</v>
      </c>
      <c r="Y131" s="68"/>
      <c r="Z131" s="15"/>
    </row>
    <row r="132" spans="1:26" s="18" customFormat="1" ht="102" hidden="1" customHeight="1" x14ac:dyDescent="0.2">
      <c r="A132" s="16"/>
      <c r="B132" s="110">
        <f t="shared" si="38"/>
        <v>121</v>
      </c>
      <c r="C132" s="113" t="s">
        <v>209</v>
      </c>
      <c r="D132" s="111" t="s">
        <v>212</v>
      </c>
      <c r="E132" s="114" t="s">
        <v>213</v>
      </c>
      <c r="F132" s="68">
        <v>57000</v>
      </c>
      <c r="G132" s="68">
        <f t="shared" si="44"/>
        <v>793440</v>
      </c>
      <c r="H132" s="109" t="s">
        <v>477</v>
      </c>
      <c r="I132" s="68">
        <f t="shared" si="50"/>
        <v>872784</v>
      </c>
      <c r="M132" s="48">
        <f t="shared" si="27"/>
        <v>0</v>
      </c>
      <c r="N132" s="49">
        <f t="shared" si="28"/>
        <v>0</v>
      </c>
      <c r="O132" s="49">
        <f t="shared" si="29"/>
        <v>0</v>
      </c>
      <c r="P132" s="48">
        <f t="shared" si="42"/>
        <v>1</v>
      </c>
      <c r="Q132" s="49">
        <f t="shared" si="31"/>
        <v>872784</v>
      </c>
      <c r="R132" s="49">
        <f t="shared" si="32"/>
        <v>793440</v>
      </c>
      <c r="S132" s="48">
        <f t="shared" si="43"/>
        <v>0</v>
      </c>
      <c r="T132" s="49">
        <f t="shared" si="34"/>
        <v>0</v>
      </c>
      <c r="U132" s="49">
        <f t="shared" si="35"/>
        <v>0</v>
      </c>
      <c r="V132" s="49">
        <f t="shared" si="36"/>
        <v>0</v>
      </c>
      <c r="W132" s="49">
        <f t="shared" si="37"/>
        <v>0</v>
      </c>
      <c r="Y132" s="68"/>
    </row>
    <row r="133" spans="1:26" ht="374.25" hidden="1" customHeight="1" x14ac:dyDescent="0.2">
      <c r="B133" s="110">
        <f t="shared" si="38"/>
        <v>122</v>
      </c>
      <c r="C133" s="113" t="s">
        <v>209</v>
      </c>
      <c r="D133" s="111" t="s">
        <v>214</v>
      </c>
      <c r="E133" s="114" t="s">
        <v>215</v>
      </c>
      <c r="F133" s="68">
        <v>125000</v>
      </c>
      <c r="G133" s="68">
        <f t="shared" si="44"/>
        <v>1739999.9999999998</v>
      </c>
      <c r="H133" s="109" t="s">
        <v>477</v>
      </c>
      <c r="I133" s="68">
        <f t="shared" si="50"/>
        <v>1914000</v>
      </c>
      <c r="M133" s="48">
        <f t="shared" si="27"/>
        <v>0</v>
      </c>
      <c r="N133" s="49">
        <f t="shared" si="28"/>
        <v>0</v>
      </c>
      <c r="O133" s="49">
        <f t="shared" si="29"/>
        <v>0</v>
      </c>
      <c r="P133" s="48">
        <f t="shared" si="42"/>
        <v>1</v>
      </c>
      <c r="Q133" s="49">
        <f t="shared" si="31"/>
        <v>1914000</v>
      </c>
      <c r="R133" s="49">
        <f t="shared" si="32"/>
        <v>1739999.9999999998</v>
      </c>
      <c r="S133" s="48">
        <f t="shared" si="43"/>
        <v>0</v>
      </c>
      <c r="T133" s="49">
        <f t="shared" si="34"/>
        <v>0</v>
      </c>
      <c r="U133" s="49">
        <f t="shared" si="35"/>
        <v>0</v>
      </c>
      <c r="V133" s="49">
        <f t="shared" si="36"/>
        <v>0</v>
      </c>
      <c r="W133" s="49">
        <f t="shared" si="37"/>
        <v>0</v>
      </c>
      <c r="Y133" s="68"/>
      <c r="Z133" s="15"/>
    </row>
    <row r="134" spans="1:26" ht="108" hidden="1" customHeight="1" x14ac:dyDescent="0.2">
      <c r="B134" s="110">
        <f t="shared" si="38"/>
        <v>123</v>
      </c>
      <c r="C134" s="113" t="s">
        <v>209</v>
      </c>
      <c r="D134" s="111" t="s">
        <v>216</v>
      </c>
      <c r="E134" s="114" t="s">
        <v>217</v>
      </c>
      <c r="F134" s="68">
        <v>60000</v>
      </c>
      <c r="G134" s="68">
        <f t="shared" si="44"/>
        <v>835200</v>
      </c>
      <c r="H134" s="70" t="s">
        <v>462</v>
      </c>
      <c r="I134" s="68">
        <f>ROUNDUP(+G134*1.15,0)</f>
        <v>960480</v>
      </c>
      <c r="M134" s="48">
        <f t="shared" si="27"/>
        <v>1</v>
      </c>
      <c r="N134" s="49">
        <f t="shared" si="28"/>
        <v>960480</v>
      </c>
      <c r="O134" s="49">
        <f t="shared" si="29"/>
        <v>835200</v>
      </c>
      <c r="P134" s="48">
        <f t="shared" si="42"/>
        <v>0</v>
      </c>
      <c r="Q134" s="49">
        <f t="shared" si="31"/>
        <v>0</v>
      </c>
      <c r="R134" s="49">
        <f t="shared" si="32"/>
        <v>0</v>
      </c>
      <c r="S134" s="48">
        <f t="shared" si="43"/>
        <v>0</v>
      </c>
      <c r="T134" s="49">
        <f t="shared" si="34"/>
        <v>0</v>
      </c>
      <c r="U134" s="49">
        <f t="shared" si="35"/>
        <v>0</v>
      </c>
      <c r="V134" s="49">
        <f t="shared" si="36"/>
        <v>0</v>
      </c>
      <c r="W134" s="49">
        <f t="shared" si="37"/>
        <v>0</v>
      </c>
      <c r="Y134" s="68">
        <v>960480</v>
      </c>
      <c r="Z134" s="157">
        <v>1</v>
      </c>
    </row>
    <row r="135" spans="1:26" ht="121.5" hidden="1" customHeight="1" x14ac:dyDescent="0.2">
      <c r="B135" s="110">
        <f t="shared" si="38"/>
        <v>124</v>
      </c>
      <c r="C135" s="113" t="s">
        <v>209</v>
      </c>
      <c r="D135" s="111" t="s">
        <v>218</v>
      </c>
      <c r="E135" s="114" t="s">
        <v>41</v>
      </c>
      <c r="F135" s="128">
        <v>95000</v>
      </c>
      <c r="G135" s="68">
        <f t="shared" si="44"/>
        <v>1322400</v>
      </c>
      <c r="H135" s="109" t="s">
        <v>477</v>
      </c>
      <c r="I135" s="68">
        <f t="shared" ref="I135:I144" si="51">ROUNDUP(G135*1.1,0)</f>
        <v>1454640</v>
      </c>
      <c r="M135" s="48">
        <f t="shared" si="27"/>
        <v>0</v>
      </c>
      <c r="N135" s="49">
        <f t="shared" si="28"/>
        <v>0</v>
      </c>
      <c r="O135" s="49">
        <f t="shared" si="29"/>
        <v>0</v>
      </c>
      <c r="P135" s="48">
        <f t="shared" si="42"/>
        <v>1</v>
      </c>
      <c r="Q135" s="49">
        <f t="shared" si="31"/>
        <v>1454640</v>
      </c>
      <c r="R135" s="49">
        <f t="shared" si="32"/>
        <v>1322400</v>
      </c>
      <c r="S135" s="48">
        <f t="shared" si="43"/>
        <v>0</v>
      </c>
      <c r="T135" s="49">
        <f t="shared" si="34"/>
        <v>0</v>
      </c>
      <c r="U135" s="49">
        <f t="shared" si="35"/>
        <v>0</v>
      </c>
      <c r="V135" s="49">
        <f t="shared" si="36"/>
        <v>0</v>
      </c>
      <c r="W135" s="49">
        <f t="shared" si="37"/>
        <v>0</v>
      </c>
      <c r="Y135" s="68"/>
      <c r="Z135" s="15"/>
    </row>
    <row r="136" spans="1:26" ht="104.25" hidden="1" customHeight="1" x14ac:dyDescent="0.2">
      <c r="B136" s="110">
        <f t="shared" si="38"/>
        <v>125</v>
      </c>
      <c r="C136" s="113" t="s">
        <v>209</v>
      </c>
      <c r="D136" s="111" t="s">
        <v>219</v>
      </c>
      <c r="E136" s="114" t="s">
        <v>86</v>
      </c>
      <c r="F136" s="68">
        <v>26250</v>
      </c>
      <c r="G136" s="68">
        <f t="shared" si="44"/>
        <v>365400</v>
      </c>
      <c r="H136" s="109" t="s">
        <v>477</v>
      </c>
      <c r="I136" s="68">
        <f t="shared" si="51"/>
        <v>401940</v>
      </c>
      <c r="M136" s="48">
        <f t="shared" si="27"/>
        <v>0</v>
      </c>
      <c r="N136" s="49">
        <f t="shared" si="28"/>
        <v>0</v>
      </c>
      <c r="O136" s="49">
        <f t="shared" si="29"/>
        <v>0</v>
      </c>
      <c r="P136" s="48">
        <f t="shared" si="42"/>
        <v>1</v>
      </c>
      <c r="Q136" s="49">
        <f t="shared" si="31"/>
        <v>401940</v>
      </c>
      <c r="R136" s="49">
        <f t="shared" si="32"/>
        <v>365400</v>
      </c>
      <c r="S136" s="48">
        <f t="shared" si="43"/>
        <v>0</v>
      </c>
      <c r="T136" s="49">
        <f t="shared" si="34"/>
        <v>0</v>
      </c>
      <c r="U136" s="49">
        <f t="shared" si="35"/>
        <v>0</v>
      </c>
      <c r="V136" s="49">
        <f t="shared" si="36"/>
        <v>0</v>
      </c>
      <c r="W136" s="49">
        <f t="shared" si="37"/>
        <v>0</v>
      </c>
      <c r="Y136" s="68"/>
      <c r="Z136" s="15"/>
    </row>
    <row r="137" spans="1:26" ht="116.25" hidden="1" customHeight="1" x14ac:dyDescent="0.2">
      <c r="A137" s="16"/>
      <c r="B137" s="110">
        <f t="shared" si="38"/>
        <v>126</v>
      </c>
      <c r="C137" s="113" t="s">
        <v>209</v>
      </c>
      <c r="D137" s="111" t="s">
        <v>220</v>
      </c>
      <c r="E137" s="114" t="s">
        <v>22</v>
      </c>
      <c r="F137" s="68">
        <v>920000</v>
      </c>
      <c r="G137" s="68">
        <f t="shared" si="44"/>
        <v>12806400</v>
      </c>
      <c r="H137" s="109" t="s">
        <v>477</v>
      </c>
      <c r="I137" s="68">
        <f t="shared" si="51"/>
        <v>14087040</v>
      </c>
      <c r="M137" s="48">
        <f t="shared" si="27"/>
        <v>0</v>
      </c>
      <c r="N137" s="49">
        <f t="shared" si="28"/>
        <v>0</v>
      </c>
      <c r="O137" s="49">
        <f t="shared" si="29"/>
        <v>0</v>
      </c>
      <c r="P137" s="48">
        <f t="shared" si="42"/>
        <v>1</v>
      </c>
      <c r="Q137" s="49">
        <f t="shared" si="31"/>
        <v>14087040</v>
      </c>
      <c r="R137" s="49">
        <f t="shared" si="32"/>
        <v>12806400</v>
      </c>
      <c r="S137" s="48">
        <f t="shared" si="43"/>
        <v>0</v>
      </c>
      <c r="T137" s="49">
        <f t="shared" si="34"/>
        <v>0</v>
      </c>
      <c r="U137" s="49">
        <f t="shared" si="35"/>
        <v>0</v>
      </c>
      <c r="V137" s="49">
        <f t="shared" si="36"/>
        <v>0</v>
      </c>
      <c r="W137" s="49">
        <f t="shared" si="37"/>
        <v>0</v>
      </c>
      <c r="Y137" s="68"/>
      <c r="Z137" s="15"/>
    </row>
    <row r="138" spans="1:26" ht="94.5" hidden="1" customHeight="1" x14ac:dyDescent="0.2">
      <c r="A138" s="21"/>
      <c r="B138" s="110">
        <f t="shared" si="38"/>
        <v>127</v>
      </c>
      <c r="C138" s="113" t="s">
        <v>209</v>
      </c>
      <c r="D138" s="111" t="s">
        <v>221</v>
      </c>
      <c r="E138" s="114" t="s">
        <v>18</v>
      </c>
      <c r="F138" s="68">
        <v>22500</v>
      </c>
      <c r="G138" s="68">
        <f>+F138*12</f>
        <v>270000</v>
      </c>
      <c r="H138" s="109" t="s">
        <v>477</v>
      </c>
      <c r="I138" s="68">
        <f t="shared" si="51"/>
        <v>297000</v>
      </c>
      <c r="M138" s="48">
        <f t="shared" si="27"/>
        <v>0</v>
      </c>
      <c r="N138" s="49">
        <f t="shared" si="28"/>
        <v>0</v>
      </c>
      <c r="O138" s="49">
        <f t="shared" si="29"/>
        <v>0</v>
      </c>
      <c r="P138" s="48">
        <f t="shared" si="42"/>
        <v>1</v>
      </c>
      <c r="Q138" s="49">
        <f t="shared" si="31"/>
        <v>297000</v>
      </c>
      <c r="R138" s="49">
        <f t="shared" si="32"/>
        <v>270000</v>
      </c>
      <c r="S138" s="48">
        <f t="shared" si="43"/>
        <v>0</v>
      </c>
      <c r="T138" s="49">
        <f t="shared" si="34"/>
        <v>0</v>
      </c>
      <c r="U138" s="49">
        <f t="shared" si="35"/>
        <v>0</v>
      </c>
      <c r="V138" s="49">
        <f t="shared" si="36"/>
        <v>0</v>
      </c>
      <c r="W138" s="49">
        <f t="shared" si="37"/>
        <v>0</v>
      </c>
      <c r="Y138" s="68"/>
      <c r="Z138" s="15"/>
    </row>
    <row r="139" spans="1:26" ht="50.1" customHeight="1" x14ac:dyDescent="0.2">
      <c r="A139" s="21"/>
      <c r="B139" s="110">
        <f t="shared" si="38"/>
        <v>128</v>
      </c>
      <c r="C139" s="113" t="s">
        <v>209</v>
      </c>
      <c r="D139" s="111" t="s">
        <v>450</v>
      </c>
      <c r="E139" s="114" t="s">
        <v>431</v>
      </c>
      <c r="F139" s="68">
        <v>33000</v>
      </c>
      <c r="G139" s="68">
        <f>+F139*12</f>
        <v>396000</v>
      </c>
      <c r="H139" s="109" t="s">
        <v>477</v>
      </c>
      <c r="I139" s="68">
        <f t="shared" si="51"/>
        <v>435600</v>
      </c>
      <c r="J139" s="26">
        <f>SUM(I131:I139)</f>
        <v>20627597</v>
      </c>
      <c r="K139" s="57">
        <f>+Nuevos!I14</f>
        <v>21576000</v>
      </c>
      <c r="L139" s="26">
        <f>+K139+J139</f>
        <v>42203597</v>
      </c>
      <c r="M139" s="48">
        <f t="shared" ref="M139:M201" si="52">IF(H139="sustitución",1,0)</f>
        <v>0</v>
      </c>
      <c r="N139" s="49">
        <f t="shared" ref="N139:N201" si="53">IF($H139="sustitución",$I139,0)</f>
        <v>0</v>
      </c>
      <c r="O139" s="49">
        <f t="shared" si="29"/>
        <v>0</v>
      </c>
      <c r="P139" s="48">
        <f t="shared" si="42"/>
        <v>1</v>
      </c>
      <c r="Q139" s="49">
        <f t="shared" ref="Q139:Q201" si="54">IF($H139="Renovación con incremento",$I139,0)</f>
        <v>435600</v>
      </c>
      <c r="R139" s="49">
        <f t="shared" si="32"/>
        <v>396000</v>
      </c>
      <c r="S139" s="48">
        <f t="shared" si="43"/>
        <v>0</v>
      </c>
      <c r="T139" s="49">
        <f t="shared" ref="T139:T201" si="55">IF($H139="Renovación sin incremento",$I139,0)</f>
        <v>0</v>
      </c>
      <c r="U139" s="49">
        <f t="shared" ref="U139:U201" si="56">IF($H139="Cancelación",1,0)</f>
        <v>0</v>
      </c>
      <c r="V139" s="49">
        <f t="shared" ref="V139:V201" si="57">IF($H139="Cancelación",$I139,0)</f>
        <v>0</v>
      </c>
      <c r="W139" s="49">
        <f t="shared" si="37"/>
        <v>0</v>
      </c>
      <c r="Y139" s="68"/>
      <c r="Z139" s="15"/>
    </row>
    <row r="140" spans="1:26" s="25" customFormat="1" ht="128.25" hidden="1" customHeight="1" x14ac:dyDescent="0.25">
      <c r="A140" s="14"/>
      <c r="B140" s="110">
        <f t="shared" si="38"/>
        <v>129</v>
      </c>
      <c r="C140" s="113" t="s">
        <v>222</v>
      </c>
      <c r="D140" s="111" t="s">
        <v>223</v>
      </c>
      <c r="E140" s="112" t="s">
        <v>145</v>
      </c>
      <c r="F140" s="68">
        <v>30000</v>
      </c>
      <c r="G140" s="68">
        <f t="shared" si="44"/>
        <v>417600</v>
      </c>
      <c r="H140" s="109" t="s">
        <v>477</v>
      </c>
      <c r="I140" s="68">
        <f t="shared" si="51"/>
        <v>459360</v>
      </c>
      <c r="M140" s="48">
        <f t="shared" si="52"/>
        <v>0</v>
      </c>
      <c r="N140" s="49">
        <f t="shared" si="53"/>
        <v>0</v>
      </c>
      <c r="O140" s="49">
        <f t="shared" si="29"/>
        <v>0</v>
      </c>
      <c r="P140" s="48">
        <f t="shared" si="42"/>
        <v>1</v>
      </c>
      <c r="Q140" s="49">
        <f t="shared" si="54"/>
        <v>459360</v>
      </c>
      <c r="R140" s="49">
        <f t="shared" si="32"/>
        <v>417600</v>
      </c>
      <c r="S140" s="48">
        <f t="shared" si="43"/>
        <v>0</v>
      </c>
      <c r="T140" s="49">
        <f t="shared" si="55"/>
        <v>0</v>
      </c>
      <c r="U140" s="49">
        <f t="shared" si="56"/>
        <v>0</v>
      </c>
      <c r="V140" s="49">
        <f t="shared" si="57"/>
        <v>0</v>
      </c>
      <c r="W140" s="49">
        <f t="shared" si="37"/>
        <v>0</v>
      </c>
      <c r="Y140" s="68"/>
    </row>
    <row r="141" spans="1:26" s="24" customFormat="1" ht="111.75" hidden="1" customHeight="1" x14ac:dyDescent="0.25">
      <c r="A141" s="16"/>
      <c r="B141" s="110">
        <f t="shared" si="38"/>
        <v>130</v>
      </c>
      <c r="C141" s="113" t="s">
        <v>222</v>
      </c>
      <c r="D141" s="111" t="s">
        <v>224</v>
      </c>
      <c r="E141" s="112" t="s">
        <v>22</v>
      </c>
      <c r="F141" s="68">
        <v>50000</v>
      </c>
      <c r="G141" s="68">
        <f t="shared" si="44"/>
        <v>696000</v>
      </c>
      <c r="H141" s="109" t="s">
        <v>477</v>
      </c>
      <c r="I141" s="68">
        <f t="shared" si="51"/>
        <v>765600</v>
      </c>
      <c r="M141" s="48">
        <f t="shared" si="52"/>
        <v>0</v>
      </c>
      <c r="N141" s="49">
        <f t="shared" si="53"/>
        <v>0</v>
      </c>
      <c r="O141" s="49">
        <f t="shared" ref="O141:O204" si="58">IF($H141="sustitución",$G141,0)</f>
        <v>0</v>
      </c>
      <c r="P141" s="48">
        <f t="shared" ref="P141:P172" si="59">IF(H141="Renovación con incremento",1,0)</f>
        <v>1</v>
      </c>
      <c r="Q141" s="49">
        <f t="shared" si="54"/>
        <v>765600</v>
      </c>
      <c r="R141" s="49">
        <f t="shared" ref="R141:R204" si="60">IF($H141="Renovación con incremento",$G141,0)</f>
        <v>696000</v>
      </c>
      <c r="S141" s="48">
        <f t="shared" ref="S141:S172" si="61">IF(H141="Renovación sin incremento",1,0)</f>
        <v>0</v>
      </c>
      <c r="T141" s="49">
        <f t="shared" si="55"/>
        <v>0</v>
      </c>
      <c r="U141" s="49">
        <f t="shared" si="56"/>
        <v>0</v>
      </c>
      <c r="V141" s="49">
        <f t="shared" si="57"/>
        <v>0</v>
      </c>
      <c r="W141" s="49">
        <f t="shared" ref="W141:W204" si="62">IF($H141="Cancelación",$G141,0)</f>
        <v>0</v>
      </c>
      <c r="Y141" s="68"/>
    </row>
    <row r="142" spans="1:26" s="24" customFormat="1" ht="93.75" hidden="1" customHeight="1" x14ac:dyDescent="0.25">
      <c r="A142" s="16"/>
      <c r="B142" s="110">
        <f t="shared" ref="B142:B205" si="63">+B141+1</f>
        <v>131</v>
      </c>
      <c r="C142" s="113" t="s">
        <v>222</v>
      </c>
      <c r="D142" s="111" t="s">
        <v>225</v>
      </c>
      <c r="E142" s="112" t="s">
        <v>22</v>
      </c>
      <c r="F142" s="68">
        <v>95000</v>
      </c>
      <c r="G142" s="68">
        <f t="shared" si="44"/>
        <v>1322400</v>
      </c>
      <c r="H142" s="109" t="s">
        <v>477</v>
      </c>
      <c r="I142" s="68">
        <f t="shared" si="51"/>
        <v>1454640</v>
      </c>
      <c r="M142" s="48">
        <f t="shared" si="52"/>
        <v>0</v>
      </c>
      <c r="N142" s="49">
        <f t="shared" si="53"/>
        <v>0</v>
      </c>
      <c r="O142" s="49">
        <f t="shared" si="58"/>
        <v>0</v>
      </c>
      <c r="P142" s="48">
        <f t="shared" si="59"/>
        <v>1</v>
      </c>
      <c r="Q142" s="49">
        <f t="shared" si="54"/>
        <v>1454640</v>
      </c>
      <c r="R142" s="49">
        <f t="shared" si="60"/>
        <v>1322400</v>
      </c>
      <c r="S142" s="48">
        <f t="shared" si="61"/>
        <v>0</v>
      </c>
      <c r="T142" s="49">
        <f t="shared" si="55"/>
        <v>0</v>
      </c>
      <c r="U142" s="49">
        <f t="shared" si="56"/>
        <v>0</v>
      </c>
      <c r="V142" s="49">
        <f t="shared" si="57"/>
        <v>0</v>
      </c>
      <c r="W142" s="49">
        <f t="shared" si="62"/>
        <v>0</v>
      </c>
      <c r="Y142" s="68"/>
    </row>
    <row r="143" spans="1:26" s="24" customFormat="1" ht="105.75" hidden="1" customHeight="1" x14ac:dyDescent="0.25">
      <c r="A143" s="16"/>
      <c r="B143" s="110">
        <f t="shared" si="63"/>
        <v>132</v>
      </c>
      <c r="C143" s="113" t="s">
        <v>222</v>
      </c>
      <c r="D143" s="111" t="s">
        <v>226</v>
      </c>
      <c r="E143" s="112" t="s">
        <v>227</v>
      </c>
      <c r="F143" s="68">
        <v>29485.07</v>
      </c>
      <c r="G143" s="68">
        <f t="shared" si="44"/>
        <v>410432.17439999996</v>
      </c>
      <c r="H143" s="109" t="s">
        <v>477</v>
      </c>
      <c r="I143" s="68">
        <f t="shared" si="51"/>
        <v>451476</v>
      </c>
      <c r="M143" s="48">
        <f t="shared" si="52"/>
        <v>0</v>
      </c>
      <c r="N143" s="49">
        <f t="shared" si="53"/>
        <v>0</v>
      </c>
      <c r="O143" s="49">
        <f t="shared" si="58"/>
        <v>0</v>
      </c>
      <c r="P143" s="48">
        <f t="shared" si="59"/>
        <v>1</v>
      </c>
      <c r="Q143" s="49">
        <f t="shared" si="54"/>
        <v>451476</v>
      </c>
      <c r="R143" s="49">
        <f t="shared" si="60"/>
        <v>410432.17439999996</v>
      </c>
      <c r="S143" s="48">
        <f t="shared" si="61"/>
        <v>0</v>
      </c>
      <c r="T143" s="49">
        <f t="shared" si="55"/>
        <v>0</v>
      </c>
      <c r="U143" s="49">
        <f t="shared" si="56"/>
        <v>0</v>
      </c>
      <c r="V143" s="49">
        <f t="shared" si="57"/>
        <v>0</v>
      </c>
      <c r="W143" s="49">
        <f t="shared" si="62"/>
        <v>0</v>
      </c>
      <c r="Y143" s="68"/>
    </row>
    <row r="144" spans="1:26" s="24" customFormat="1" ht="105.75" hidden="1" customHeight="1" x14ac:dyDescent="0.25">
      <c r="A144" s="16"/>
      <c r="B144" s="110">
        <f t="shared" si="63"/>
        <v>133</v>
      </c>
      <c r="C144" s="113" t="s">
        <v>222</v>
      </c>
      <c r="D144" s="111" t="s">
        <v>228</v>
      </c>
      <c r="E144" s="112" t="s">
        <v>41</v>
      </c>
      <c r="F144" s="68">
        <v>25000</v>
      </c>
      <c r="G144" s="68">
        <f t="shared" si="44"/>
        <v>348000</v>
      </c>
      <c r="H144" s="109" t="s">
        <v>477</v>
      </c>
      <c r="I144" s="68">
        <f t="shared" si="51"/>
        <v>382800</v>
      </c>
      <c r="M144" s="48">
        <f t="shared" si="52"/>
        <v>0</v>
      </c>
      <c r="N144" s="49">
        <f t="shared" si="53"/>
        <v>0</v>
      </c>
      <c r="O144" s="49">
        <f t="shared" si="58"/>
        <v>0</v>
      </c>
      <c r="P144" s="48">
        <f t="shared" si="59"/>
        <v>1</v>
      </c>
      <c r="Q144" s="49">
        <f t="shared" si="54"/>
        <v>382800</v>
      </c>
      <c r="R144" s="49">
        <f t="shared" si="60"/>
        <v>348000</v>
      </c>
      <c r="S144" s="48">
        <f t="shared" si="61"/>
        <v>0</v>
      </c>
      <c r="T144" s="49">
        <f t="shared" si="55"/>
        <v>0</v>
      </c>
      <c r="U144" s="49">
        <f t="shared" si="56"/>
        <v>0</v>
      </c>
      <c r="V144" s="49">
        <f t="shared" si="57"/>
        <v>0</v>
      </c>
      <c r="W144" s="49">
        <f t="shared" si="62"/>
        <v>0</v>
      </c>
      <c r="Y144" s="68"/>
    </row>
    <row r="145" spans="1:26" s="24" customFormat="1" ht="114.75" hidden="1" customHeight="1" x14ac:dyDescent="0.25">
      <c r="A145" s="16"/>
      <c r="B145" s="110">
        <f t="shared" si="63"/>
        <v>134</v>
      </c>
      <c r="C145" s="113" t="s">
        <v>222</v>
      </c>
      <c r="D145" s="111" t="s">
        <v>229</v>
      </c>
      <c r="E145" s="122" t="s">
        <v>230</v>
      </c>
      <c r="F145" s="68">
        <v>52500</v>
      </c>
      <c r="G145" s="68">
        <f t="shared" si="44"/>
        <v>730800</v>
      </c>
      <c r="H145" s="109" t="s">
        <v>478</v>
      </c>
      <c r="I145" s="68">
        <f>ROUNDUP(G145,0)</f>
        <v>730800</v>
      </c>
      <c r="M145" s="48">
        <f t="shared" si="52"/>
        <v>0</v>
      </c>
      <c r="N145" s="49">
        <f t="shared" si="53"/>
        <v>0</v>
      </c>
      <c r="O145" s="49">
        <f t="shared" si="58"/>
        <v>0</v>
      </c>
      <c r="P145" s="48">
        <f t="shared" si="59"/>
        <v>0</v>
      </c>
      <c r="Q145" s="49">
        <f t="shared" si="54"/>
        <v>0</v>
      </c>
      <c r="R145" s="49">
        <f t="shared" si="60"/>
        <v>0</v>
      </c>
      <c r="S145" s="48">
        <f t="shared" si="61"/>
        <v>1</v>
      </c>
      <c r="T145" s="49">
        <f t="shared" si="55"/>
        <v>730800</v>
      </c>
      <c r="U145" s="49">
        <f t="shared" si="56"/>
        <v>0</v>
      </c>
      <c r="V145" s="49">
        <f t="shared" si="57"/>
        <v>0</v>
      </c>
      <c r="W145" s="49">
        <f t="shared" si="62"/>
        <v>0</v>
      </c>
      <c r="Y145" s="68"/>
    </row>
    <row r="146" spans="1:26" s="24" customFormat="1" ht="50.1" customHeight="1" x14ac:dyDescent="0.25">
      <c r="A146" s="21"/>
      <c r="B146" s="110">
        <f t="shared" si="63"/>
        <v>135</v>
      </c>
      <c r="C146" s="113" t="s">
        <v>222</v>
      </c>
      <c r="D146" s="111" t="s">
        <v>231</v>
      </c>
      <c r="E146" s="112" t="s">
        <v>232</v>
      </c>
      <c r="F146" s="68">
        <v>63550</v>
      </c>
      <c r="G146" s="68">
        <f t="shared" si="44"/>
        <v>884615.99999999988</v>
      </c>
      <c r="H146" s="109" t="s">
        <v>478</v>
      </c>
      <c r="I146" s="68">
        <f>ROUNDUP(G146,0)</f>
        <v>884616</v>
      </c>
      <c r="J146" s="26">
        <f>SUM(I140:I146)</f>
        <v>5129292</v>
      </c>
      <c r="K146" s="26">
        <f>+Nuevos!I20</f>
        <v>3793920</v>
      </c>
      <c r="L146" s="26">
        <f>+K146+J146</f>
        <v>8923212</v>
      </c>
      <c r="M146" s="48">
        <f t="shared" si="52"/>
        <v>0</v>
      </c>
      <c r="N146" s="49">
        <f t="shared" si="53"/>
        <v>0</v>
      </c>
      <c r="O146" s="49">
        <f t="shared" si="58"/>
        <v>0</v>
      </c>
      <c r="P146" s="48">
        <f t="shared" si="59"/>
        <v>0</v>
      </c>
      <c r="Q146" s="49">
        <f t="shared" si="54"/>
        <v>0</v>
      </c>
      <c r="R146" s="49">
        <f t="shared" si="60"/>
        <v>0</v>
      </c>
      <c r="S146" s="48">
        <f t="shared" si="61"/>
        <v>1</v>
      </c>
      <c r="T146" s="49">
        <f t="shared" si="55"/>
        <v>884616</v>
      </c>
      <c r="U146" s="49">
        <f t="shared" si="56"/>
        <v>0</v>
      </c>
      <c r="V146" s="49">
        <f t="shared" si="57"/>
        <v>0</v>
      </c>
      <c r="W146" s="49">
        <f t="shared" si="62"/>
        <v>0</v>
      </c>
      <c r="Y146" s="68"/>
    </row>
    <row r="147" spans="1:26" s="25" customFormat="1" ht="76.5" hidden="1" customHeight="1" x14ac:dyDescent="0.25">
      <c r="A147" s="14"/>
      <c r="B147" s="110">
        <f t="shared" si="63"/>
        <v>136</v>
      </c>
      <c r="C147" s="113" t="s">
        <v>233</v>
      </c>
      <c r="D147" s="117" t="s">
        <v>234</v>
      </c>
      <c r="E147" s="114" t="s">
        <v>235</v>
      </c>
      <c r="F147" s="68">
        <v>8500</v>
      </c>
      <c r="G147" s="68">
        <f t="shared" si="44"/>
        <v>118319.99999999999</v>
      </c>
      <c r="H147" s="109" t="s">
        <v>477</v>
      </c>
      <c r="I147" s="68">
        <f t="shared" ref="I147:I148" si="64">ROUNDUP(G147*1.1,0)</f>
        <v>130152</v>
      </c>
      <c r="M147" s="48">
        <f t="shared" si="52"/>
        <v>0</v>
      </c>
      <c r="N147" s="49">
        <f t="shared" si="53"/>
        <v>0</v>
      </c>
      <c r="O147" s="49">
        <f t="shared" si="58"/>
        <v>0</v>
      </c>
      <c r="P147" s="48">
        <f t="shared" si="59"/>
        <v>1</v>
      </c>
      <c r="Q147" s="49">
        <f t="shared" si="54"/>
        <v>130152</v>
      </c>
      <c r="R147" s="49">
        <f t="shared" si="60"/>
        <v>118319.99999999999</v>
      </c>
      <c r="S147" s="48">
        <f t="shared" si="61"/>
        <v>0</v>
      </c>
      <c r="T147" s="49">
        <f t="shared" si="55"/>
        <v>0</v>
      </c>
      <c r="U147" s="49">
        <f t="shared" si="56"/>
        <v>0</v>
      </c>
      <c r="V147" s="49">
        <f t="shared" si="57"/>
        <v>0</v>
      </c>
      <c r="W147" s="49">
        <f t="shared" si="62"/>
        <v>0</v>
      </c>
      <c r="Y147" s="68"/>
    </row>
    <row r="148" spans="1:26" s="24" customFormat="1" ht="50.1" customHeight="1" x14ac:dyDescent="0.25">
      <c r="A148" s="16"/>
      <c r="B148" s="110">
        <f t="shared" si="63"/>
        <v>137</v>
      </c>
      <c r="C148" s="113" t="s">
        <v>233</v>
      </c>
      <c r="D148" s="117" t="s">
        <v>236</v>
      </c>
      <c r="E148" s="114" t="s">
        <v>237</v>
      </c>
      <c r="F148" s="68">
        <v>8617.14</v>
      </c>
      <c r="G148" s="68">
        <f t="shared" si="44"/>
        <v>119950.58879999998</v>
      </c>
      <c r="H148" s="109" t="s">
        <v>477</v>
      </c>
      <c r="I148" s="68">
        <f t="shared" si="64"/>
        <v>131946</v>
      </c>
      <c r="J148" s="26">
        <f>+I148+I147</f>
        <v>262098</v>
      </c>
      <c r="L148" s="26">
        <f>+K148+J148</f>
        <v>262098</v>
      </c>
      <c r="M148" s="48">
        <f t="shared" si="52"/>
        <v>0</v>
      </c>
      <c r="N148" s="49">
        <f t="shared" si="53"/>
        <v>0</v>
      </c>
      <c r="O148" s="49">
        <f t="shared" si="58"/>
        <v>0</v>
      </c>
      <c r="P148" s="48">
        <f t="shared" si="59"/>
        <v>1</v>
      </c>
      <c r="Q148" s="49">
        <f t="shared" si="54"/>
        <v>131946</v>
      </c>
      <c r="R148" s="49">
        <f t="shared" si="60"/>
        <v>119950.58879999998</v>
      </c>
      <c r="S148" s="48">
        <f t="shared" si="61"/>
        <v>0</v>
      </c>
      <c r="T148" s="49">
        <f t="shared" si="55"/>
        <v>0</v>
      </c>
      <c r="U148" s="49">
        <f t="shared" si="56"/>
        <v>0</v>
      </c>
      <c r="V148" s="49">
        <f t="shared" si="57"/>
        <v>0</v>
      </c>
      <c r="W148" s="49">
        <f t="shared" si="62"/>
        <v>0</v>
      </c>
      <c r="Y148" s="68"/>
    </row>
    <row r="149" spans="1:26" s="18" customFormat="1" ht="99.75" hidden="1" customHeight="1" x14ac:dyDescent="0.2">
      <c r="A149" s="16"/>
      <c r="B149" s="110">
        <f t="shared" si="63"/>
        <v>138</v>
      </c>
      <c r="C149" s="113" t="s">
        <v>239</v>
      </c>
      <c r="D149" s="117" t="s">
        <v>240</v>
      </c>
      <c r="E149" s="114" t="s">
        <v>30</v>
      </c>
      <c r="F149" s="68">
        <v>55000</v>
      </c>
      <c r="G149" s="68">
        <f t="shared" si="44"/>
        <v>765600</v>
      </c>
      <c r="H149" s="109" t="s">
        <v>462</v>
      </c>
      <c r="I149" s="68">
        <f>ROUNDUP(+G149*1.15,0)</f>
        <v>880440</v>
      </c>
      <c r="M149" s="48">
        <f t="shared" si="52"/>
        <v>1</v>
      </c>
      <c r="N149" s="49">
        <f t="shared" si="53"/>
        <v>880440</v>
      </c>
      <c r="O149" s="49">
        <f t="shared" si="58"/>
        <v>765600</v>
      </c>
      <c r="P149" s="48">
        <f t="shared" si="59"/>
        <v>0</v>
      </c>
      <c r="Q149" s="49">
        <f t="shared" si="54"/>
        <v>0</v>
      </c>
      <c r="R149" s="49">
        <f t="shared" si="60"/>
        <v>0</v>
      </c>
      <c r="S149" s="48">
        <f t="shared" si="61"/>
        <v>0</v>
      </c>
      <c r="T149" s="49">
        <f t="shared" si="55"/>
        <v>0</v>
      </c>
      <c r="U149" s="49">
        <f t="shared" si="56"/>
        <v>0</v>
      </c>
      <c r="V149" s="49">
        <f t="shared" si="57"/>
        <v>0</v>
      </c>
      <c r="W149" s="49">
        <f t="shared" si="62"/>
        <v>0</v>
      </c>
      <c r="Y149" s="68">
        <v>880440</v>
      </c>
      <c r="Z149" s="158">
        <v>1</v>
      </c>
    </row>
    <row r="150" spans="1:26" s="18" customFormat="1" ht="50.1" customHeight="1" x14ac:dyDescent="0.2">
      <c r="A150" s="16"/>
      <c r="B150" s="110">
        <f t="shared" si="63"/>
        <v>139</v>
      </c>
      <c r="C150" s="113" t="s">
        <v>239</v>
      </c>
      <c r="D150" s="117" t="s">
        <v>438</v>
      </c>
      <c r="E150" s="114" t="s">
        <v>98</v>
      </c>
      <c r="F150" s="68">
        <v>21551.72</v>
      </c>
      <c r="G150" s="68">
        <f>+F150*1.16*12</f>
        <v>299999.9424</v>
      </c>
      <c r="H150" s="109" t="s">
        <v>477</v>
      </c>
      <c r="I150" s="68">
        <f>ROUNDUP(G150*1.1,0)</f>
        <v>330000</v>
      </c>
      <c r="J150" s="26">
        <f>+I150+I149</f>
        <v>1210440</v>
      </c>
      <c r="L150" s="26">
        <f>+K150+J150</f>
        <v>1210440</v>
      </c>
      <c r="M150" s="48">
        <f t="shared" si="52"/>
        <v>0</v>
      </c>
      <c r="N150" s="49">
        <f t="shared" si="53"/>
        <v>0</v>
      </c>
      <c r="O150" s="49">
        <f t="shared" si="58"/>
        <v>0</v>
      </c>
      <c r="P150" s="48">
        <f t="shared" si="59"/>
        <v>1</v>
      </c>
      <c r="Q150" s="49">
        <f t="shared" si="54"/>
        <v>330000</v>
      </c>
      <c r="R150" s="49">
        <f t="shared" si="60"/>
        <v>299999.9424</v>
      </c>
      <c r="S150" s="48">
        <f t="shared" si="61"/>
        <v>0</v>
      </c>
      <c r="T150" s="49">
        <f t="shared" si="55"/>
        <v>0</v>
      </c>
      <c r="U150" s="49">
        <f t="shared" si="56"/>
        <v>0</v>
      </c>
      <c r="V150" s="49">
        <f t="shared" si="57"/>
        <v>0</v>
      </c>
      <c r="W150" s="49">
        <f t="shared" si="62"/>
        <v>0</v>
      </c>
      <c r="Y150" s="68"/>
    </row>
    <row r="151" spans="1:26" s="18" customFormat="1" ht="92.25" hidden="1" customHeight="1" x14ac:dyDescent="0.2">
      <c r="A151" s="16"/>
      <c r="B151" s="110">
        <f t="shared" si="63"/>
        <v>140</v>
      </c>
      <c r="C151" s="113" t="s">
        <v>241</v>
      </c>
      <c r="D151" s="117" t="s">
        <v>242</v>
      </c>
      <c r="E151" s="114" t="s">
        <v>243</v>
      </c>
      <c r="F151" s="68">
        <v>7000</v>
      </c>
      <c r="G151" s="68">
        <f t="shared" si="44"/>
        <v>97440</v>
      </c>
      <c r="H151" s="109" t="s">
        <v>478</v>
      </c>
      <c r="I151" s="68">
        <f>ROUNDUP(G151,0)</f>
        <v>97440</v>
      </c>
      <c r="M151" s="48">
        <f t="shared" si="52"/>
        <v>0</v>
      </c>
      <c r="N151" s="49">
        <f t="shared" si="53"/>
        <v>0</v>
      </c>
      <c r="O151" s="49">
        <f t="shared" si="58"/>
        <v>0</v>
      </c>
      <c r="P151" s="48">
        <f t="shared" si="59"/>
        <v>0</v>
      </c>
      <c r="Q151" s="49">
        <f t="shared" si="54"/>
        <v>0</v>
      </c>
      <c r="R151" s="49">
        <f t="shared" si="60"/>
        <v>0</v>
      </c>
      <c r="S151" s="48">
        <f t="shared" si="61"/>
        <v>1</v>
      </c>
      <c r="T151" s="49">
        <f t="shared" si="55"/>
        <v>97440</v>
      </c>
      <c r="U151" s="49">
        <f t="shared" si="56"/>
        <v>0</v>
      </c>
      <c r="V151" s="49">
        <f t="shared" si="57"/>
        <v>0</v>
      </c>
      <c r="W151" s="49">
        <f t="shared" si="62"/>
        <v>0</v>
      </c>
      <c r="Y151" s="68"/>
    </row>
    <row r="152" spans="1:26" ht="92.25" hidden="1" customHeight="1" x14ac:dyDescent="0.2">
      <c r="B152" s="110">
        <f t="shared" si="63"/>
        <v>141</v>
      </c>
      <c r="C152" s="113" t="s">
        <v>241</v>
      </c>
      <c r="D152" s="117" t="s">
        <v>244</v>
      </c>
      <c r="E152" s="114" t="s">
        <v>480</v>
      </c>
      <c r="F152" s="68">
        <v>33327.839999999997</v>
      </c>
      <c r="G152" s="68">
        <f t="shared" si="44"/>
        <v>463923.53279999993</v>
      </c>
      <c r="H152" s="109" t="s">
        <v>477</v>
      </c>
      <c r="I152" s="68">
        <f>ROUNDUP(G152*1.1,0)</f>
        <v>510316</v>
      </c>
      <c r="M152" s="48">
        <f t="shared" si="52"/>
        <v>0</v>
      </c>
      <c r="N152" s="49">
        <f t="shared" si="53"/>
        <v>0</v>
      </c>
      <c r="O152" s="49">
        <f t="shared" si="58"/>
        <v>0</v>
      </c>
      <c r="P152" s="48">
        <f t="shared" si="59"/>
        <v>1</v>
      </c>
      <c r="Q152" s="49">
        <f t="shared" si="54"/>
        <v>510316</v>
      </c>
      <c r="R152" s="49">
        <f t="shared" si="60"/>
        <v>463923.53279999993</v>
      </c>
      <c r="S152" s="48">
        <f t="shared" si="61"/>
        <v>0</v>
      </c>
      <c r="T152" s="49">
        <f t="shared" si="55"/>
        <v>0</v>
      </c>
      <c r="U152" s="49">
        <f t="shared" si="56"/>
        <v>0</v>
      </c>
      <c r="V152" s="49">
        <f t="shared" si="57"/>
        <v>0</v>
      </c>
      <c r="W152" s="49">
        <f t="shared" si="62"/>
        <v>0</v>
      </c>
      <c r="Y152" s="68"/>
      <c r="Z152" s="15"/>
    </row>
    <row r="153" spans="1:26" s="18" customFormat="1" ht="105" hidden="1" customHeight="1" x14ac:dyDescent="0.2">
      <c r="A153" s="16"/>
      <c r="B153" s="110">
        <f t="shared" si="63"/>
        <v>142</v>
      </c>
      <c r="C153" s="113" t="s">
        <v>241</v>
      </c>
      <c r="D153" s="117" t="s">
        <v>246</v>
      </c>
      <c r="E153" s="114" t="s">
        <v>227</v>
      </c>
      <c r="F153" s="68">
        <v>59078.879999999997</v>
      </c>
      <c r="G153" s="68">
        <f t="shared" si="44"/>
        <v>822378.00959999987</v>
      </c>
      <c r="H153" s="109" t="s">
        <v>478</v>
      </c>
      <c r="I153" s="68">
        <f t="shared" ref="I153:I154" si="65">ROUNDUP(G153,0)</f>
        <v>822379</v>
      </c>
      <c r="M153" s="48">
        <f t="shared" si="52"/>
        <v>0</v>
      </c>
      <c r="N153" s="49">
        <f t="shared" si="53"/>
        <v>0</v>
      </c>
      <c r="O153" s="49">
        <f t="shared" si="58"/>
        <v>0</v>
      </c>
      <c r="P153" s="48">
        <f t="shared" si="59"/>
        <v>0</v>
      </c>
      <c r="Q153" s="49">
        <f t="shared" si="54"/>
        <v>0</v>
      </c>
      <c r="R153" s="49">
        <f t="shared" si="60"/>
        <v>0</v>
      </c>
      <c r="S153" s="48">
        <f t="shared" si="61"/>
        <v>1</v>
      </c>
      <c r="T153" s="49">
        <f t="shared" si="55"/>
        <v>822379</v>
      </c>
      <c r="U153" s="49">
        <f t="shared" si="56"/>
        <v>0</v>
      </c>
      <c r="V153" s="49">
        <f t="shared" si="57"/>
        <v>0</v>
      </c>
      <c r="W153" s="49">
        <f t="shared" si="62"/>
        <v>0</v>
      </c>
      <c r="Y153" s="68"/>
    </row>
    <row r="154" spans="1:26" ht="50.1" customHeight="1" x14ac:dyDescent="0.2">
      <c r="B154" s="110">
        <f t="shared" si="63"/>
        <v>143</v>
      </c>
      <c r="C154" s="113" t="s">
        <v>241</v>
      </c>
      <c r="D154" s="117" t="s">
        <v>247</v>
      </c>
      <c r="E154" s="114" t="s">
        <v>227</v>
      </c>
      <c r="F154" s="68">
        <v>96300</v>
      </c>
      <c r="G154" s="68">
        <f t="shared" si="44"/>
        <v>1340496</v>
      </c>
      <c r="H154" s="109" t="s">
        <v>478</v>
      </c>
      <c r="I154" s="68">
        <f t="shared" si="65"/>
        <v>1340496</v>
      </c>
      <c r="J154" s="26">
        <f>SUM(I151:I154)</f>
        <v>2770631</v>
      </c>
      <c r="K154" s="26">
        <f>+Nuevos!I23</f>
        <v>4251136</v>
      </c>
      <c r="L154" s="26">
        <f>+K154+J154</f>
        <v>7021767</v>
      </c>
      <c r="M154" s="48">
        <f t="shared" si="52"/>
        <v>0</v>
      </c>
      <c r="N154" s="49">
        <f t="shared" si="53"/>
        <v>0</v>
      </c>
      <c r="O154" s="49">
        <f t="shared" si="58"/>
        <v>0</v>
      </c>
      <c r="P154" s="48">
        <f t="shared" si="59"/>
        <v>0</v>
      </c>
      <c r="Q154" s="49">
        <f t="shared" si="54"/>
        <v>0</v>
      </c>
      <c r="R154" s="49">
        <f t="shared" si="60"/>
        <v>0</v>
      </c>
      <c r="S154" s="48">
        <f t="shared" si="61"/>
        <v>1</v>
      </c>
      <c r="T154" s="49">
        <f t="shared" si="55"/>
        <v>1340496</v>
      </c>
      <c r="U154" s="49">
        <f t="shared" si="56"/>
        <v>0</v>
      </c>
      <c r="V154" s="49">
        <f t="shared" si="57"/>
        <v>0</v>
      </c>
      <c r="W154" s="49">
        <f t="shared" si="62"/>
        <v>0</v>
      </c>
      <c r="Y154" s="68"/>
      <c r="Z154" s="15"/>
    </row>
    <row r="155" spans="1:26" s="18" customFormat="1" ht="103.5" hidden="1" customHeight="1" x14ac:dyDescent="0.2">
      <c r="A155" s="16"/>
      <c r="B155" s="110">
        <f t="shared" si="63"/>
        <v>144</v>
      </c>
      <c r="C155" s="113" t="s">
        <v>248</v>
      </c>
      <c r="D155" s="111" t="s">
        <v>249</v>
      </c>
      <c r="E155" s="114" t="s">
        <v>250</v>
      </c>
      <c r="F155" s="68">
        <v>8500</v>
      </c>
      <c r="G155" s="68">
        <f t="shared" si="44"/>
        <v>118319.99999999999</v>
      </c>
      <c r="H155" s="109" t="s">
        <v>477</v>
      </c>
      <c r="I155" s="68">
        <f t="shared" ref="I155:I160" si="66">ROUNDUP(G155*1.1,0)</f>
        <v>130152</v>
      </c>
      <c r="M155" s="48">
        <f t="shared" si="52"/>
        <v>0</v>
      </c>
      <c r="N155" s="49">
        <f t="shared" si="53"/>
        <v>0</v>
      </c>
      <c r="O155" s="49">
        <f t="shared" si="58"/>
        <v>0</v>
      </c>
      <c r="P155" s="48">
        <f t="shared" si="59"/>
        <v>1</v>
      </c>
      <c r="Q155" s="49">
        <f t="shared" si="54"/>
        <v>130152</v>
      </c>
      <c r="R155" s="49">
        <f t="shared" si="60"/>
        <v>118319.99999999999</v>
      </c>
      <c r="S155" s="48">
        <f t="shared" si="61"/>
        <v>0</v>
      </c>
      <c r="T155" s="49">
        <f t="shared" si="55"/>
        <v>0</v>
      </c>
      <c r="U155" s="49">
        <f t="shared" si="56"/>
        <v>0</v>
      </c>
      <c r="V155" s="49">
        <f t="shared" si="57"/>
        <v>0</v>
      </c>
      <c r="W155" s="49">
        <f t="shared" si="62"/>
        <v>0</v>
      </c>
      <c r="Y155" s="68"/>
    </row>
    <row r="156" spans="1:26" ht="104.25" hidden="1" customHeight="1" x14ac:dyDescent="0.2">
      <c r="A156" s="16"/>
      <c r="B156" s="110">
        <f t="shared" si="63"/>
        <v>145</v>
      </c>
      <c r="C156" s="113" t="s">
        <v>248</v>
      </c>
      <c r="D156" s="111" t="s">
        <v>251</v>
      </c>
      <c r="E156" s="114" t="s">
        <v>252</v>
      </c>
      <c r="F156" s="68">
        <v>8500</v>
      </c>
      <c r="G156" s="68">
        <f t="shared" si="44"/>
        <v>118319.99999999999</v>
      </c>
      <c r="H156" s="109" t="s">
        <v>477</v>
      </c>
      <c r="I156" s="68">
        <f t="shared" si="66"/>
        <v>130152</v>
      </c>
      <c r="M156" s="48">
        <f t="shared" si="52"/>
        <v>0</v>
      </c>
      <c r="N156" s="49">
        <f t="shared" si="53"/>
        <v>0</v>
      </c>
      <c r="O156" s="49">
        <f t="shared" si="58"/>
        <v>0</v>
      </c>
      <c r="P156" s="48">
        <f t="shared" si="59"/>
        <v>1</v>
      </c>
      <c r="Q156" s="49">
        <f t="shared" si="54"/>
        <v>130152</v>
      </c>
      <c r="R156" s="49">
        <f t="shared" si="60"/>
        <v>118319.99999999999</v>
      </c>
      <c r="S156" s="48">
        <f t="shared" si="61"/>
        <v>0</v>
      </c>
      <c r="T156" s="49">
        <f t="shared" si="55"/>
        <v>0</v>
      </c>
      <c r="U156" s="49">
        <f t="shared" si="56"/>
        <v>0</v>
      </c>
      <c r="V156" s="49">
        <f t="shared" si="57"/>
        <v>0</v>
      </c>
      <c r="W156" s="49">
        <f t="shared" si="62"/>
        <v>0</v>
      </c>
      <c r="Y156" s="68"/>
      <c r="Z156" s="15"/>
    </row>
    <row r="157" spans="1:26" ht="90" hidden="1" customHeight="1" x14ac:dyDescent="0.2">
      <c r="B157" s="110">
        <f t="shared" si="63"/>
        <v>146</v>
      </c>
      <c r="C157" s="113" t="s">
        <v>248</v>
      </c>
      <c r="D157" s="111" t="s">
        <v>253</v>
      </c>
      <c r="E157" s="114" t="s">
        <v>254</v>
      </c>
      <c r="F157" s="68">
        <v>130000</v>
      </c>
      <c r="G157" s="68">
        <f t="shared" si="44"/>
        <v>1809599.9999999998</v>
      </c>
      <c r="H157" s="109" t="s">
        <v>477</v>
      </c>
      <c r="I157" s="68">
        <f t="shared" si="66"/>
        <v>1990560</v>
      </c>
      <c r="M157" s="48">
        <f t="shared" si="52"/>
        <v>0</v>
      </c>
      <c r="N157" s="49">
        <f t="shared" si="53"/>
        <v>0</v>
      </c>
      <c r="O157" s="49">
        <f t="shared" si="58"/>
        <v>0</v>
      </c>
      <c r="P157" s="48">
        <f t="shared" si="59"/>
        <v>1</v>
      </c>
      <c r="Q157" s="49">
        <f t="shared" si="54"/>
        <v>1990560</v>
      </c>
      <c r="R157" s="49">
        <f t="shared" si="60"/>
        <v>1809599.9999999998</v>
      </c>
      <c r="S157" s="48">
        <f t="shared" si="61"/>
        <v>0</v>
      </c>
      <c r="T157" s="49">
        <f t="shared" si="55"/>
        <v>0</v>
      </c>
      <c r="U157" s="49">
        <f t="shared" si="56"/>
        <v>0</v>
      </c>
      <c r="V157" s="49">
        <f t="shared" si="57"/>
        <v>0</v>
      </c>
      <c r="W157" s="49">
        <f t="shared" si="62"/>
        <v>0</v>
      </c>
      <c r="Y157" s="68"/>
      <c r="Z157" s="15"/>
    </row>
    <row r="158" spans="1:26" ht="84.75" hidden="1" customHeight="1" x14ac:dyDescent="0.2">
      <c r="A158" s="16"/>
      <c r="B158" s="110">
        <f t="shared" si="63"/>
        <v>147</v>
      </c>
      <c r="C158" s="113" t="s">
        <v>248</v>
      </c>
      <c r="D158" s="111" t="s">
        <v>255</v>
      </c>
      <c r="E158" s="114" t="s">
        <v>145</v>
      </c>
      <c r="F158" s="68">
        <v>80252</v>
      </c>
      <c r="G158" s="68">
        <f t="shared" si="44"/>
        <v>1117107.8399999999</v>
      </c>
      <c r="H158" s="109" t="s">
        <v>477</v>
      </c>
      <c r="I158" s="68">
        <f t="shared" si="66"/>
        <v>1228819</v>
      </c>
      <c r="M158" s="48">
        <f t="shared" si="52"/>
        <v>0</v>
      </c>
      <c r="N158" s="49">
        <f t="shared" si="53"/>
        <v>0</v>
      </c>
      <c r="O158" s="49">
        <f t="shared" si="58"/>
        <v>0</v>
      </c>
      <c r="P158" s="48">
        <f t="shared" si="59"/>
        <v>1</v>
      </c>
      <c r="Q158" s="49">
        <f t="shared" si="54"/>
        <v>1228819</v>
      </c>
      <c r="R158" s="49">
        <f t="shared" si="60"/>
        <v>1117107.8399999999</v>
      </c>
      <c r="S158" s="48">
        <f t="shared" si="61"/>
        <v>0</v>
      </c>
      <c r="T158" s="49">
        <f t="shared" si="55"/>
        <v>0</v>
      </c>
      <c r="U158" s="49">
        <f t="shared" si="56"/>
        <v>0</v>
      </c>
      <c r="V158" s="49">
        <f t="shared" si="57"/>
        <v>0</v>
      </c>
      <c r="W158" s="49">
        <f t="shared" si="62"/>
        <v>0</v>
      </c>
      <c r="Y158" s="68"/>
      <c r="Z158" s="15"/>
    </row>
    <row r="159" spans="1:26" s="18" customFormat="1" ht="75" hidden="1" customHeight="1" x14ac:dyDescent="0.2">
      <c r="A159" s="16"/>
      <c r="B159" s="110">
        <f t="shared" si="63"/>
        <v>148</v>
      </c>
      <c r="C159" s="113" t="s">
        <v>248</v>
      </c>
      <c r="D159" s="111" t="s">
        <v>256</v>
      </c>
      <c r="E159" s="114" t="s">
        <v>113</v>
      </c>
      <c r="F159" s="68">
        <v>214092</v>
      </c>
      <c r="G159" s="68">
        <f t="shared" si="44"/>
        <v>2980160.6399999997</v>
      </c>
      <c r="H159" s="109" t="s">
        <v>477</v>
      </c>
      <c r="I159" s="68">
        <f t="shared" si="66"/>
        <v>3278177</v>
      </c>
      <c r="M159" s="48">
        <f t="shared" si="52"/>
        <v>0</v>
      </c>
      <c r="N159" s="49">
        <f t="shared" si="53"/>
        <v>0</v>
      </c>
      <c r="O159" s="49">
        <f t="shared" si="58"/>
        <v>0</v>
      </c>
      <c r="P159" s="48">
        <f t="shared" si="59"/>
        <v>1</v>
      </c>
      <c r="Q159" s="49">
        <f t="shared" si="54"/>
        <v>3278177</v>
      </c>
      <c r="R159" s="49">
        <f t="shared" si="60"/>
        <v>2980160.6399999997</v>
      </c>
      <c r="S159" s="48">
        <f t="shared" si="61"/>
        <v>0</v>
      </c>
      <c r="T159" s="49">
        <f t="shared" si="55"/>
        <v>0</v>
      </c>
      <c r="U159" s="49">
        <f t="shared" si="56"/>
        <v>0</v>
      </c>
      <c r="V159" s="49">
        <f t="shared" si="57"/>
        <v>0</v>
      </c>
      <c r="W159" s="49">
        <f t="shared" si="62"/>
        <v>0</v>
      </c>
      <c r="Y159" s="68"/>
    </row>
    <row r="160" spans="1:26" s="18" customFormat="1" ht="90" hidden="1" customHeight="1" x14ac:dyDescent="0.2">
      <c r="A160" s="16"/>
      <c r="B160" s="110">
        <f t="shared" si="63"/>
        <v>149</v>
      </c>
      <c r="C160" s="113" t="s">
        <v>248</v>
      </c>
      <c r="D160" s="111" t="s">
        <v>257</v>
      </c>
      <c r="E160" s="114" t="s">
        <v>22</v>
      </c>
      <c r="F160" s="68">
        <v>145348.67000000001</v>
      </c>
      <c r="G160" s="68">
        <f t="shared" si="44"/>
        <v>2023253.4863999998</v>
      </c>
      <c r="H160" s="109" t="s">
        <v>477</v>
      </c>
      <c r="I160" s="68">
        <f t="shared" si="66"/>
        <v>2225579</v>
      </c>
      <c r="M160" s="48">
        <f t="shared" si="52"/>
        <v>0</v>
      </c>
      <c r="N160" s="49">
        <f t="shared" si="53"/>
        <v>0</v>
      </c>
      <c r="O160" s="49">
        <f t="shared" si="58"/>
        <v>0</v>
      </c>
      <c r="P160" s="48">
        <f t="shared" si="59"/>
        <v>1</v>
      </c>
      <c r="Q160" s="49">
        <f t="shared" si="54"/>
        <v>2225579</v>
      </c>
      <c r="R160" s="49">
        <f t="shared" si="60"/>
        <v>2023253.4863999998</v>
      </c>
      <c r="S160" s="48">
        <f t="shared" si="61"/>
        <v>0</v>
      </c>
      <c r="T160" s="49">
        <f t="shared" si="55"/>
        <v>0</v>
      </c>
      <c r="U160" s="49">
        <f t="shared" si="56"/>
        <v>0</v>
      </c>
      <c r="V160" s="49">
        <f t="shared" si="57"/>
        <v>0</v>
      </c>
      <c r="W160" s="49">
        <f t="shared" si="62"/>
        <v>0</v>
      </c>
      <c r="Y160" s="68"/>
    </row>
    <row r="161" spans="1:26" s="18" customFormat="1" ht="81.75" hidden="1" customHeight="1" x14ac:dyDescent="0.2">
      <c r="A161" s="16"/>
      <c r="B161" s="110">
        <f t="shared" si="63"/>
        <v>150</v>
      </c>
      <c r="C161" s="113" t="s">
        <v>248</v>
      </c>
      <c r="D161" s="111" t="s">
        <v>258</v>
      </c>
      <c r="E161" s="114" t="s">
        <v>22</v>
      </c>
      <c r="F161" s="68">
        <v>19827.91</v>
      </c>
      <c r="G161" s="68">
        <f t="shared" si="44"/>
        <v>276004.50719999993</v>
      </c>
      <c r="H161" s="109" t="s">
        <v>478</v>
      </c>
      <c r="I161" s="68">
        <f>ROUNDUP(G161,0)</f>
        <v>276005</v>
      </c>
      <c r="M161" s="48">
        <f t="shared" si="52"/>
        <v>0</v>
      </c>
      <c r="N161" s="49">
        <f t="shared" si="53"/>
        <v>0</v>
      </c>
      <c r="O161" s="49">
        <f t="shared" si="58"/>
        <v>0</v>
      </c>
      <c r="P161" s="48">
        <f t="shared" si="59"/>
        <v>0</v>
      </c>
      <c r="Q161" s="49">
        <f t="shared" si="54"/>
        <v>0</v>
      </c>
      <c r="R161" s="49">
        <f t="shared" si="60"/>
        <v>0</v>
      </c>
      <c r="S161" s="48">
        <f t="shared" si="61"/>
        <v>1</v>
      </c>
      <c r="T161" s="49">
        <f t="shared" si="55"/>
        <v>276005</v>
      </c>
      <c r="U161" s="49">
        <f t="shared" si="56"/>
        <v>0</v>
      </c>
      <c r="V161" s="49">
        <f t="shared" si="57"/>
        <v>0</v>
      </c>
      <c r="W161" s="49">
        <f t="shared" si="62"/>
        <v>0</v>
      </c>
      <c r="Y161" s="68"/>
    </row>
    <row r="162" spans="1:26" s="18" customFormat="1" ht="144" hidden="1" customHeight="1" x14ac:dyDescent="0.2">
      <c r="A162" s="16"/>
      <c r="B162" s="110">
        <f t="shared" si="63"/>
        <v>151</v>
      </c>
      <c r="C162" s="113" t="s">
        <v>248</v>
      </c>
      <c r="D162" s="129" t="s">
        <v>259</v>
      </c>
      <c r="E162" s="114" t="s">
        <v>260</v>
      </c>
      <c r="F162" s="68">
        <v>76000</v>
      </c>
      <c r="G162" s="68">
        <f t="shared" si="44"/>
        <v>1057920</v>
      </c>
      <c r="H162" s="130" t="s">
        <v>462</v>
      </c>
      <c r="I162" s="68">
        <f>ROUNDUP(+G162*1.15,0)</f>
        <v>1216608</v>
      </c>
      <c r="M162" s="48">
        <f t="shared" si="52"/>
        <v>1</v>
      </c>
      <c r="N162" s="49">
        <f t="shared" si="53"/>
        <v>1216608</v>
      </c>
      <c r="O162" s="49">
        <f t="shared" si="58"/>
        <v>1057920</v>
      </c>
      <c r="P162" s="48">
        <f t="shared" si="59"/>
        <v>0</v>
      </c>
      <c r="Q162" s="49">
        <f t="shared" si="54"/>
        <v>0</v>
      </c>
      <c r="R162" s="49">
        <f t="shared" si="60"/>
        <v>0</v>
      </c>
      <c r="S162" s="48">
        <f t="shared" si="61"/>
        <v>0</v>
      </c>
      <c r="T162" s="49">
        <f t="shared" si="55"/>
        <v>0</v>
      </c>
      <c r="U162" s="49">
        <f t="shared" si="56"/>
        <v>0</v>
      </c>
      <c r="V162" s="49">
        <f t="shared" si="57"/>
        <v>0</v>
      </c>
      <c r="W162" s="49">
        <f t="shared" si="62"/>
        <v>0</v>
      </c>
      <c r="Y162" s="68"/>
      <c r="Z162" s="158"/>
    </row>
    <row r="163" spans="1:26" ht="75" hidden="1" customHeight="1" x14ac:dyDescent="0.2">
      <c r="A163" s="16"/>
      <c r="B163" s="110">
        <f t="shared" si="63"/>
        <v>152</v>
      </c>
      <c r="C163" s="113" t="s">
        <v>248</v>
      </c>
      <c r="D163" s="111" t="s">
        <v>429</v>
      </c>
      <c r="E163" s="114" t="s">
        <v>261</v>
      </c>
      <c r="F163" s="68">
        <v>15286.31</v>
      </c>
      <c r="G163" s="68">
        <f t="shared" si="44"/>
        <v>212785.43519999998</v>
      </c>
      <c r="H163" s="109" t="s">
        <v>477</v>
      </c>
      <c r="I163" s="68">
        <f t="shared" ref="I163:I166" si="67">ROUNDUP(G163*1.1,0)</f>
        <v>234064</v>
      </c>
      <c r="M163" s="48">
        <f t="shared" si="52"/>
        <v>0</v>
      </c>
      <c r="N163" s="49">
        <f t="shared" si="53"/>
        <v>0</v>
      </c>
      <c r="O163" s="49">
        <f t="shared" si="58"/>
        <v>0</v>
      </c>
      <c r="P163" s="48">
        <f t="shared" si="59"/>
        <v>1</v>
      </c>
      <c r="Q163" s="49">
        <f t="shared" si="54"/>
        <v>234064</v>
      </c>
      <c r="R163" s="49">
        <f t="shared" si="60"/>
        <v>212785.43519999998</v>
      </c>
      <c r="S163" s="48">
        <f t="shared" si="61"/>
        <v>0</v>
      </c>
      <c r="T163" s="49">
        <f t="shared" si="55"/>
        <v>0</v>
      </c>
      <c r="U163" s="49">
        <f t="shared" si="56"/>
        <v>0</v>
      </c>
      <c r="V163" s="49">
        <f t="shared" si="57"/>
        <v>0</v>
      </c>
      <c r="W163" s="49">
        <f t="shared" si="62"/>
        <v>0</v>
      </c>
      <c r="Y163" s="68"/>
      <c r="Z163" s="15"/>
    </row>
    <row r="164" spans="1:26" ht="92.25" hidden="1" customHeight="1" x14ac:dyDescent="0.2">
      <c r="B164" s="110">
        <f t="shared" si="63"/>
        <v>153</v>
      </c>
      <c r="C164" s="113" t="s">
        <v>248</v>
      </c>
      <c r="D164" s="111" t="s">
        <v>262</v>
      </c>
      <c r="E164" s="114" t="s">
        <v>263</v>
      </c>
      <c r="F164" s="68">
        <v>21000</v>
      </c>
      <c r="G164" s="68">
        <f t="shared" si="44"/>
        <v>292320</v>
      </c>
      <c r="H164" s="109" t="s">
        <v>477</v>
      </c>
      <c r="I164" s="68">
        <f t="shared" si="67"/>
        <v>321552</v>
      </c>
      <c r="M164" s="48">
        <f t="shared" si="52"/>
        <v>0</v>
      </c>
      <c r="N164" s="49">
        <f t="shared" si="53"/>
        <v>0</v>
      </c>
      <c r="O164" s="49">
        <f t="shared" si="58"/>
        <v>0</v>
      </c>
      <c r="P164" s="48">
        <f t="shared" si="59"/>
        <v>1</v>
      </c>
      <c r="Q164" s="49">
        <f t="shared" si="54"/>
        <v>321552</v>
      </c>
      <c r="R164" s="49">
        <f t="shared" si="60"/>
        <v>292320</v>
      </c>
      <c r="S164" s="48">
        <f t="shared" si="61"/>
        <v>0</v>
      </c>
      <c r="T164" s="49">
        <f t="shared" si="55"/>
        <v>0</v>
      </c>
      <c r="U164" s="49">
        <f t="shared" si="56"/>
        <v>0</v>
      </c>
      <c r="V164" s="49">
        <f t="shared" si="57"/>
        <v>0</v>
      </c>
      <c r="W164" s="49">
        <f t="shared" si="62"/>
        <v>0</v>
      </c>
      <c r="Y164" s="68"/>
      <c r="Z164" s="15"/>
    </row>
    <row r="165" spans="1:26" ht="74.25" hidden="1" customHeight="1" x14ac:dyDescent="0.2">
      <c r="B165" s="110">
        <f t="shared" si="63"/>
        <v>154</v>
      </c>
      <c r="C165" s="113" t="s">
        <v>248</v>
      </c>
      <c r="D165" s="111" t="s">
        <v>264</v>
      </c>
      <c r="E165" s="114" t="s">
        <v>265</v>
      </c>
      <c r="F165" s="68">
        <v>12798</v>
      </c>
      <c r="G165" s="68">
        <f t="shared" si="44"/>
        <v>178148.15999999997</v>
      </c>
      <c r="H165" s="109" t="s">
        <v>477</v>
      </c>
      <c r="I165" s="68">
        <f t="shared" si="67"/>
        <v>195963</v>
      </c>
      <c r="M165" s="48">
        <f t="shared" si="52"/>
        <v>0</v>
      </c>
      <c r="N165" s="49">
        <f t="shared" si="53"/>
        <v>0</v>
      </c>
      <c r="O165" s="49">
        <f t="shared" si="58"/>
        <v>0</v>
      </c>
      <c r="P165" s="48">
        <f t="shared" si="59"/>
        <v>1</v>
      </c>
      <c r="Q165" s="49">
        <f t="shared" si="54"/>
        <v>195963</v>
      </c>
      <c r="R165" s="49">
        <f t="shared" si="60"/>
        <v>178148.15999999997</v>
      </c>
      <c r="S165" s="48">
        <f t="shared" si="61"/>
        <v>0</v>
      </c>
      <c r="T165" s="49">
        <f t="shared" si="55"/>
        <v>0</v>
      </c>
      <c r="U165" s="49">
        <f t="shared" si="56"/>
        <v>0</v>
      </c>
      <c r="V165" s="49">
        <f t="shared" si="57"/>
        <v>0</v>
      </c>
      <c r="W165" s="49">
        <f t="shared" si="62"/>
        <v>0</v>
      </c>
      <c r="Y165" s="68"/>
      <c r="Z165" s="15"/>
    </row>
    <row r="166" spans="1:26" ht="93" hidden="1" customHeight="1" x14ac:dyDescent="0.2">
      <c r="A166" s="16"/>
      <c r="B166" s="110">
        <f t="shared" si="63"/>
        <v>155</v>
      </c>
      <c r="C166" s="113" t="s">
        <v>248</v>
      </c>
      <c r="D166" s="111" t="s">
        <v>266</v>
      </c>
      <c r="E166" s="114" t="s">
        <v>267</v>
      </c>
      <c r="F166" s="68">
        <v>27000</v>
      </c>
      <c r="G166" s="68">
        <f t="shared" si="44"/>
        <v>375840</v>
      </c>
      <c r="H166" s="109" t="s">
        <v>477</v>
      </c>
      <c r="I166" s="68">
        <f t="shared" si="67"/>
        <v>413424</v>
      </c>
      <c r="M166" s="48">
        <f t="shared" si="52"/>
        <v>0</v>
      </c>
      <c r="N166" s="49">
        <f t="shared" si="53"/>
        <v>0</v>
      </c>
      <c r="O166" s="49">
        <f t="shared" si="58"/>
        <v>0</v>
      </c>
      <c r="P166" s="48">
        <f t="shared" si="59"/>
        <v>1</v>
      </c>
      <c r="Q166" s="49">
        <f t="shared" si="54"/>
        <v>413424</v>
      </c>
      <c r="R166" s="49">
        <f t="shared" si="60"/>
        <v>375840</v>
      </c>
      <c r="S166" s="48">
        <f t="shared" si="61"/>
        <v>0</v>
      </c>
      <c r="T166" s="49">
        <f t="shared" si="55"/>
        <v>0</v>
      </c>
      <c r="U166" s="49">
        <f t="shared" si="56"/>
        <v>0</v>
      </c>
      <c r="V166" s="49">
        <f t="shared" si="57"/>
        <v>0</v>
      </c>
      <c r="W166" s="49">
        <f t="shared" si="62"/>
        <v>0</v>
      </c>
      <c r="Y166" s="68"/>
      <c r="Z166" s="15"/>
    </row>
    <row r="167" spans="1:26" ht="91.5" hidden="1" customHeight="1" x14ac:dyDescent="0.2">
      <c r="A167" s="16"/>
      <c r="B167" s="110">
        <f t="shared" si="63"/>
        <v>156</v>
      </c>
      <c r="C167" s="113" t="s">
        <v>248</v>
      </c>
      <c r="D167" s="111" t="s">
        <v>268</v>
      </c>
      <c r="E167" s="114" t="s">
        <v>269</v>
      </c>
      <c r="F167" s="68">
        <v>47308</v>
      </c>
      <c r="G167" s="68">
        <f t="shared" si="44"/>
        <v>658527.36</v>
      </c>
      <c r="H167" s="130" t="s">
        <v>462</v>
      </c>
      <c r="I167" s="68">
        <f>ROUNDUP(+G167*1.15,0)</f>
        <v>757307</v>
      </c>
      <c r="M167" s="48">
        <f t="shared" si="52"/>
        <v>1</v>
      </c>
      <c r="N167" s="49">
        <f t="shared" si="53"/>
        <v>757307</v>
      </c>
      <c r="O167" s="49">
        <f t="shared" si="58"/>
        <v>658527.36</v>
      </c>
      <c r="P167" s="48">
        <f t="shared" si="59"/>
        <v>0</v>
      </c>
      <c r="Q167" s="49">
        <f t="shared" si="54"/>
        <v>0</v>
      </c>
      <c r="R167" s="49">
        <f t="shared" si="60"/>
        <v>0</v>
      </c>
      <c r="S167" s="48">
        <f t="shared" si="61"/>
        <v>0</v>
      </c>
      <c r="T167" s="49">
        <f t="shared" si="55"/>
        <v>0</v>
      </c>
      <c r="U167" s="49">
        <f t="shared" si="56"/>
        <v>0</v>
      </c>
      <c r="V167" s="49">
        <f t="shared" si="57"/>
        <v>0</v>
      </c>
      <c r="W167" s="49">
        <f t="shared" si="62"/>
        <v>0</v>
      </c>
      <c r="Y167" s="68">
        <v>757307</v>
      </c>
      <c r="Z167" s="157">
        <v>1</v>
      </c>
    </row>
    <row r="168" spans="1:26" ht="96.75" hidden="1" customHeight="1" x14ac:dyDescent="0.2">
      <c r="A168" s="16"/>
      <c r="B168" s="110">
        <f t="shared" si="63"/>
        <v>157</v>
      </c>
      <c r="C168" s="113" t="s">
        <v>248</v>
      </c>
      <c r="D168" s="111" t="s">
        <v>270</v>
      </c>
      <c r="E168" s="114" t="s">
        <v>271</v>
      </c>
      <c r="F168" s="68">
        <v>180000</v>
      </c>
      <c r="G168" s="68">
        <f t="shared" si="44"/>
        <v>2505600</v>
      </c>
      <c r="H168" s="109" t="s">
        <v>477</v>
      </c>
      <c r="I168" s="68">
        <f>ROUNDUP(G168*1.1,0)</f>
        <v>2756160</v>
      </c>
      <c r="M168" s="48">
        <f t="shared" si="52"/>
        <v>0</v>
      </c>
      <c r="N168" s="49">
        <f t="shared" si="53"/>
        <v>0</v>
      </c>
      <c r="O168" s="49">
        <f t="shared" si="58"/>
        <v>0</v>
      </c>
      <c r="P168" s="48">
        <f t="shared" si="59"/>
        <v>1</v>
      </c>
      <c r="Q168" s="49">
        <f t="shared" si="54"/>
        <v>2756160</v>
      </c>
      <c r="R168" s="49">
        <f t="shared" si="60"/>
        <v>2505600</v>
      </c>
      <c r="S168" s="48">
        <f t="shared" si="61"/>
        <v>0</v>
      </c>
      <c r="T168" s="49">
        <f t="shared" si="55"/>
        <v>0</v>
      </c>
      <c r="U168" s="49">
        <f t="shared" si="56"/>
        <v>0</v>
      </c>
      <c r="V168" s="49">
        <f t="shared" si="57"/>
        <v>0</v>
      </c>
      <c r="W168" s="49">
        <f t="shared" si="62"/>
        <v>0</v>
      </c>
      <c r="Y168" s="68"/>
      <c r="Z168" s="15"/>
    </row>
    <row r="169" spans="1:26" ht="89.25" hidden="1" customHeight="1" x14ac:dyDescent="0.2">
      <c r="A169" s="21"/>
      <c r="B169" s="110">
        <f t="shared" si="63"/>
        <v>158</v>
      </c>
      <c r="C169" s="113" t="s">
        <v>248</v>
      </c>
      <c r="D169" s="117" t="s">
        <v>272</v>
      </c>
      <c r="E169" s="114" t="s">
        <v>18</v>
      </c>
      <c r="F169" s="68">
        <v>25500</v>
      </c>
      <c r="G169" s="68">
        <f>+F169*12</f>
        <v>306000</v>
      </c>
      <c r="H169" s="109" t="s">
        <v>462</v>
      </c>
      <c r="I169" s="68">
        <f t="shared" ref="I169" si="68">ROUNDUP(+G169*1.15,0)</f>
        <v>351900</v>
      </c>
      <c r="M169" s="48">
        <f t="shared" si="52"/>
        <v>1</v>
      </c>
      <c r="N169" s="49">
        <f t="shared" si="53"/>
        <v>351900</v>
      </c>
      <c r="O169" s="49">
        <f t="shared" si="58"/>
        <v>306000</v>
      </c>
      <c r="P169" s="48">
        <f t="shared" si="59"/>
        <v>0</v>
      </c>
      <c r="Q169" s="49">
        <f t="shared" si="54"/>
        <v>0</v>
      </c>
      <c r="R169" s="49">
        <f t="shared" si="60"/>
        <v>0</v>
      </c>
      <c r="S169" s="48">
        <f t="shared" si="61"/>
        <v>0</v>
      </c>
      <c r="T169" s="49">
        <f t="shared" si="55"/>
        <v>0</v>
      </c>
      <c r="U169" s="49">
        <f t="shared" si="56"/>
        <v>0</v>
      </c>
      <c r="V169" s="49">
        <f t="shared" si="57"/>
        <v>0</v>
      </c>
      <c r="W169" s="49">
        <f t="shared" si="62"/>
        <v>0</v>
      </c>
      <c r="Y169" s="68"/>
    </row>
    <row r="170" spans="1:26" ht="89.25" hidden="1" customHeight="1" x14ac:dyDescent="0.2">
      <c r="A170" s="21"/>
      <c r="B170" s="110">
        <f t="shared" si="63"/>
        <v>159</v>
      </c>
      <c r="C170" s="113" t="s">
        <v>248</v>
      </c>
      <c r="D170" s="117" t="s">
        <v>439</v>
      </c>
      <c r="E170" s="114" t="s">
        <v>440</v>
      </c>
      <c r="F170" s="68">
        <v>11546.17</v>
      </c>
      <c r="G170" s="68">
        <f>+F170*12</f>
        <v>138554.04</v>
      </c>
      <c r="H170" s="109" t="s">
        <v>477</v>
      </c>
      <c r="I170" s="68">
        <f>ROUNDUP(G170*1.1,0)</f>
        <v>152410</v>
      </c>
      <c r="M170" s="48">
        <f t="shared" si="52"/>
        <v>0</v>
      </c>
      <c r="N170" s="49">
        <f t="shared" si="53"/>
        <v>0</v>
      </c>
      <c r="O170" s="49">
        <f t="shared" si="58"/>
        <v>0</v>
      </c>
      <c r="P170" s="48">
        <f t="shared" si="59"/>
        <v>1</v>
      </c>
      <c r="Q170" s="49">
        <f t="shared" si="54"/>
        <v>152410</v>
      </c>
      <c r="R170" s="49">
        <f t="shared" si="60"/>
        <v>138554.04</v>
      </c>
      <c r="S170" s="48">
        <f t="shared" si="61"/>
        <v>0</v>
      </c>
      <c r="T170" s="49">
        <f t="shared" si="55"/>
        <v>0</v>
      </c>
      <c r="U170" s="49">
        <f t="shared" si="56"/>
        <v>0</v>
      </c>
      <c r="V170" s="49">
        <f t="shared" si="57"/>
        <v>0</v>
      </c>
      <c r="W170" s="49">
        <f t="shared" si="62"/>
        <v>0</v>
      </c>
      <c r="Y170" s="68"/>
      <c r="Z170" s="15"/>
    </row>
    <row r="171" spans="1:26" ht="50.1" customHeight="1" x14ac:dyDescent="0.2">
      <c r="A171" s="21"/>
      <c r="B171" s="110">
        <f t="shared" si="63"/>
        <v>160</v>
      </c>
      <c r="C171" s="113" t="s">
        <v>248</v>
      </c>
      <c r="D171" s="117" t="s">
        <v>441</v>
      </c>
      <c r="E171" s="114" t="s">
        <v>98</v>
      </c>
      <c r="F171" s="68">
        <v>6500</v>
      </c>
      <c r="G171" s="68">
        <f>+F171*12</f>
        <v>78000</v>
      </c>
      <c r="H171" s="109" t="s">
        <v>462</v>
      </c>
      <c r="I171" s="68">
        <f>ROUNDUP(+G171*1.15,0)</f>
        <v>89700</v>
      </c>
      <c r="J171" s="26">
        <f>SUM(I155:I171)</f>
        <v>15748532</v>
      </c>
      <c r="K171" s="26">
        <f>+Nuevos!I26</f>
        <v>6792960</v>
      </c>
      <c r="L171" s="26">
        <f>+K171+J171</f>
        <v>22541492</v>
      </c>
      <c r="M171" s="48">
        <f t="shared" si="52"/>
        <v>1</v>
      </c>
      <c r="N171" s="49">
        <f t="shared" si="53"/>
        <v>89700</v>
      </c>
      <c r="O171" s="49">
        <f t="shared" si="58"/>
        <v>78000</v>
      </c>
      <c r="P171" s="48">
        <f t="shared" si="59"/>
        <v>0</v>
      </c>
      <c r="Q171" s="49">
        <f t="shared" si="54"/>
        <v>0</v>
      </c>
      <c r="R171" s="49">
        <f t="shared" si="60"/>
        <v>0</v>
      </c>
      <c r="S171" s="48">
        <f t="shared" si="61"/>
        <v>0</v>
      </c>
      <c r="T171" s="49">
        <f t="shared" si="55"/>
        <v>0</v>
      </c>
      <c r="U171" s="49">
        <f t="shared" si="56"/>
        <v>0</v>
      </c>
      <c r="V171" s="49">
        <f t="shared" si="57"/>
        <v>0</v>
      </c>
      <c r="W171" s="49">
        <f t="shared" si="62"/>
        <v>0</v>
      </c>
      <c r="Y171" s="68"/>
    </row>
    <row r="172" spans="1:26" ht="80.25" hidden="1" customHeight="1" x14ac:dyDescent="0.2">
      <c r="B172" s="110">
        <f t="shared" si="63"/>
        <v>161</v>
      </c>
      <c r="C172" s="113" t="s">
        <v>273</v>
      </c>
      <c r="D172" s="117" t="s">
        <v>274</v>
      </c>
      <c r="E172" s="114" t="s">
        <v>275</v>
      </c>
      <c r="F172" s="68">
        <v>75000</v>
      </c>
      <c r="G172" s="68">
        <f t="shared" si="44"/>
        <v>1043999.9999999999</v>
      </c>
      <c r="H172" s="109" t="s">
        <v>477</v>
      </c>
      <c r="I172" s="68">
        <f>ROUNDUP(G172*1.1,0)</f>
        <v>1148400</v>
      </c>
      <c r="M172" s="48">
        <f t="shared" si="52"/>
        <v>0</v>
      </c>
      <c r="N172" s="49">
        <f t="shared" si="53"/>
        <v>0</v>
      </c>
      <c r="O172" s="49">
        <f t="shared" si="58"/>
        <v>0</v>
      </c>
      <c r="P172" s="48">
        <f t="shared" si="59"/>
        <v>1</v>
      </c>
      <c r="Q172" s="49">
        <f t="shared" si="54"/>
        <v>1148400</v>
      </c>
      <c r="R172" s="49">
        <f t="shared" si="60"/>
        <v>1043999.9999999999</v>
      </c>
      <c r="S172" s="48">
        <f t="shared" si="61"/>
        <v>0</v>
      </c>
      <c r="T172" s="49">
        <f t="shared" si="55"/>
        <v>0</v>
      </c>
      <c r="U172" s="49">
        <f t="shared" si="56"/>
        <v>0</v>
      </c>
      <c r="V172" s="49">
        <f t="shared" si="57"/>
        <v>0</v>
      </c>
      <c r="W172" s="49">
        <f t="shared" si="62"/>
        <v>0</v>
      </c>
      <c r="Y172" s="68"/>
      <c r="Z172" s="15"/>
    </row>
    <row r="173" spans="1:26" s="18" customFormat="1" ht="79.5" hidden="1" customHeight="1" x14ac:dyDescent="0.2">
      <c r="A173" s="16"/>
      <c r="B173" s="110">
        <f t="shared" si="63"/>
        <v>162</v>
      </c>
      <c r="C173" s="113" t="s">
        <v>273</v>
      </c>
      <c r="D173" s="117" t="s">
        <v>276</v>
      </c>
      <c r="E173" s="114" t="s">
        <v>277</v>
      </c>
      <c r="F173" s="68">
        <v>3966.26</v>
      </c>
      <c r="G173" s="68">
        <f t="shared" si="44"/>
        <v>55210.339200000002</v>
      </c>
      <c r="H173" s="109" t="s">
        <v>478</v>
      </c>
      <c r="I173" s="68">
        <f>ROUNDUP(G173,0)</f>
        <v>55211</v>
      </c>
      <c r="M173" s="48">
        <f t="shared" si="52"/>
        <v>0</v>
      </c>
      <c r="N173" s="49">
        <f t="shared" si="53"/>
        <v>0</v>
      </c>
      <c r="O173" s="49">
        <f t="shared" si="58"/>
        <v>0</v>
      </c>
      <c r="P173" s="48">
        <f t="shared" ref="P173:P201" si="69">IF(H173="Renovación con incremento",1,0)</f>
        <v>0</v>
      </c>
      <c r="Q173" s="49">
        <f t="shared" si="54"/>
        <v>0</v>
      </c>
      <c r="R173" s="49">
        <f t="shared" si="60"/>
        <v>0</v>
      </c>
      <c r="S173" s="48">
        <f t="shared" ref="S173:S201" si="70">IF(H173="Renovación sin incremento",1,0)</f>
        <v>1</v>
      </c>
      <c r="T173" s="49">
        <f t="shared" si="55"/>
        <v>55211</v>
      </c>
      <c r="U173" s="49">
        <f t="shared" si="56"/>
        <v>0</v>
      </c>
      <c r="V173" s="49">
        <f t="shared" si="57"/>
        <v>0</v>
      </c>
      <c r="W173" s="49">
        <f t="shared" si="62"/>
        <v>0</v>
      </c>
      <c r="Y173" s="68"/>
    </row>
    <row r="174" spans="1:26" s="18" customFormat="1" ht="102.75" hidden="1" customHeight="1" x14ac:dyDescent="0.2">
      <c r="A174" s="16"/>
      <c r="B174" s="110">
        <f t="shared" si="63"/>
        <v>163</v>
      </c>
      <c r="C174" s="113" t="s">
        <v>273</v>
      </c>
      <c r="D174" s="117" t="s">
        <v>278</v>
      </c>
      <c r="E174" s="114" t="s">
        <v>279</v>
      </c>
      <c r="F174" s="68">
        <v>23266.61</v>
      </c>
      <c r="G174" s="68">
        <f t="shared" ref="G174:G225" si="71">+F174*12*1.16</f>
        <v>323871.21119999996</v>
      </c>
      <c r="H174" s="119" t="s">
        <v>462</v>
      </c>
      <c r="I174" s="68">
        <f t="shared" ref="I174:I175" si="72">ROUNDUP(+G174*1.15,0)</f>
        <v>372452</v>
      </c>
      <c r="M174" s="48">
        <f t="shared" si="52"/>
        <v>1</v>
      </c>
      <c r="N174" s="49">
        <f t="shared" si="53"/>
        <v>372452</v>
      </c>
      <c r="O174" s="49">
        <f t="shared" si="58"/>
        <v>323871.21119999996</v>
      </c>
      <c r="P174" s="48">
        <f t="shared" si="69"/>
        <v>0</v>
      </c>
      <c r="Q174" s="49">
        <f t="shared" si="54"/>
        <v>0</v>
      </c>
      <c r="R174" s="49">
        <f t="shared" si="60"/>
        <v>0</v>
      </c>
      <c r="S174" s="48">
        <f t="shared" si="70"/>
        <v>0</v>
      </c>
      <c r="T174" s="49">
        <f t="shared" si="55"/>
        <v>0</v>
      </c>
      <c r="U174" s="49">
        <f t="shared" si="56"/>
        <v>0</v>
      </c>
      <c r="V174" s="49">
        <f t="shared" si="57"/>
        <v>0</v>
      </c>
      <c r="W174" s="49">
        <f t="shared" si="62"/>
        <v>0</v>
      </c>
      <c r="Y174" s="68"/>
      <c r="Z174" s="158"/>
    </row>
    <row r="175" spans="1:26" s="18" customFormat="1" ht="94.5" hidden="1" customHeight="1" x14ac:dyDescent="0.2">
      <c r="A175" s="16"/>
      <c r="B175" s="110">
        <f t="shared" si="63"/>
        <v>164</v>
      </c>
      <c r="C175" s="113" t="s">
        <v>273</v>
      </c>
      <c r="D175" s="117" t="s">
        <v>280</v>
      </c>
      <c r="E175" s="114" t="s">
        <v>145</v>
      </c>
      <c r="F175" s="68">
        <v>20000</v>
      </c>
      <c r="G175" s="68">
        <f t="shared" si="71"/>
        <v>278400</v>
      </c>
      <c r="H175" s="119" t="s">
        <v>462</v>
      </c>
      <c r="I175" s="68">
        <f t="shared" si="72"/>
        <v>320160</v>
      </c>
      <c r="M175" s="48">
        <f t="shared" si="52"/>
        <v>1</v>
      </c>
      <c r="N175" s="49">
        <f t="shared" si="53"/>
        <v>320160</v>
      </c>
      <c r="O175" s="49">
        <f t="shared" si="58"/>
        <v>278400</v>
      </c>
      <c r="P175" s="48">
        <f t="shared" si="69"/>
        <v>0</v>
      </c>
      <c r="Q175" s="49">
        <f t="shared" si="54"/>
        <v>0</v>
      </c>
      <c r="R175" s="49">
        <f t="shared" si="60"/>
        <v>0</v>
      </c>
      <c r="S175" s="48">
        <f t="shared" si="70"/>
        <v>0</v>
      </c>
      <c r="T175" s="49">
        <f t="shared" si="55"/>
        <v>0</v>
      </c>
      <c r="U175" s="49">
        <f t="shared" si="56"/>
        <v>0</v>
      </c>
      <c r="V175" s="49">
        <f t="shared" si="57"/>
        <v>0</v>
      </c>
      <c r="W175" s="49">
        <f t="shared" si="62"/>
        <v>0</v>
      </c>
      <c r="Y175" s="68">
        <v>320160</v>
      </c>
      <c r="Z175" s="158">
        <v>1</v>
      </c>
    </row>
    <row r="176" spans="1:26" s="18" customFormat="1" ht="83.25" hidden="1" customHeight="1" x14ac:dyDescent="0.2">
      <c r="A176" s="16"/>
      <c r="B176" s="110">
        <f t="shared" si="63"/>
        <v>165</v>
      </c>
      <c r="C176" s="113" t="s">
        <v>273</v>
      </c>
      <c r="D176" s="117" t="s">
        <v>281</v>
      </c>
      <c r="E176" s="114" t="s">
        <v>282</v>
      </c>
      <c r="F176" s="68">
        <v>7048</v>
      </c>
      <c r="G176" s="68">
        <f t="shared" si="71"/>
        <v>98108.159999999989</v>
      </c>
      <c r="H176" s="109" t="s">
        <v>478</v>
      </c>
      <c r="I176" s="68">
        <f>ROUNDUP(G176,0)</f>
        <v>98109</v>
      </c>
      <c r="M176" s="48">
        <f t="shared" si="52"/>
        <v>0</v>
      </c>
      <c r="N176" s="49">
        <f t="shared" si="53"/>
        <v>0</v>
      </c>
      <c r="O176" s="49">
        <f t="shared" si="58"/>
        <v>0</v>
      </c>
      <c r="P176" s="48">
        <f t="shared" si="69"/>
        <v>0</v>
      </c>
      <c r="Q176" s="49">
        <f t="shared" si="54"/>
        <v>0</v>
      </c>
      <c r="R176" s="49">
        <f t="shared" si="60"/>
        <v>0</v>
      </c>
      <c r="S176" s="48">
        <f t="shared" si="70"/>
        <v>1</v>
      </c>
      <c r="T176" s="49">
        <f t="shared" si="55"/>
        <v>98109</v>
      </c>
      <c r="U176" s="49">
        <f t="shared" si="56"/>
        <v>0</v>
      </c>
      <c r="V176" s="49">
        <f t="shared" si="57"/>
        <v>0</v>
      </c>
      <c r="W176" s="49">
        <f t="shared" si="62"/>
        <v>0</v>
      </c>
      <c r="Y176" s="68"/>
    </row>
    <row r="177" spans="1:26" s="18" customFormat="1" ht="116.25" hidden="1" customHeight="1" x14ac:dyDescent="0.2">
      <c r="A177" s="16"/>
      <c r="B177" s="110">
        <f t="shared" si="63"/>
        <v>166</v>
      </c>
      <c r="C177" s="113" t="s">
        <v>273</v>
      </c>
      <c r="D177" s="117" t="s">
        <v>283</v>
      </c>
      <c r="E177" s="114" t="s">
        <v>22</v>
      </c>
      <c r="F177" s="68">
        <v>24647.14</v>
      </c>
      <c r="G177" s="68">
        <f t="shared" si="71"/>
        <v>343088.18879999995</v>
      </c>
      <c r="H177" s="109" t="s">
        <v>477</v>
      </c>
      <c r="I177" s="68">
        <f t="shared" ref="I177:I179" si="73">ROUNDUP(G177*1.1,0)</f>
        <v>377398</v>
      </c>
      <c r="M177" s="48">
        <f t="shared" si="52"/>
        <v>0</v>
      </c>
      <c r="N177" s="49">
        <f t="shared" si="53"/>
        <v>0</v>
      </c>
      <c r="O177" s="49">
        <f t="shared" si="58"/>
        <v>0</v>
      </c>
      <c r="P177" s="48">
        <f t="shared" si="69"/>
        <v>1</v>
      </c>
      <c r="Q177" s="49">
        <f t="shared" si="54"/>
        <v>377398</v>
      </c>
      <c r="R177" s="49">
        <f t="shared" si="60"/>
        <v>343088.18879999995</v>
      </c>
      <c r="S177" s="48">
        <f t="shared" si="70"/>
        <v>0</v>
      </c>
      <c r="T177" s="49">
        <f t="shared" si="55"/>
        <v>0</v>
      </c>
      <c r="U177" s="49">
        <f t="shared" si="56"/>
        <v>0</v>
      </c>
      <c r="V177" s="49">
        <f t="shared" si="57"/>
        <v>0</v>
      </c>
      <c r="W177" s="49">
        <f t="shared" si="62"/>
        <v>0</v>
      </c>
      <c r="Y177" s="68"/>
    </row>
    <row r="178" spans="1:26" s="18" customFormat="1" ht="45" hidden="1" x14ac:dyDescent="0.2">
      <c r="A178" s="16"/>
      <c r="B178" s="110">
        <f t="shared" si="63"/>
        <v>167</v>
      </c>
      <c r="C178" s="113" t="s">
        <v>273</v>
      </c>
      <c r="D178" s="117" t="s">
        <v>284</v>
      </c>
      <c r="E178" s="114" t="s">
        <v>22</v>
      </c>
      <c r="F178" s="68">
        <v>50000</v>
      </c>
      <c r="G178" s="68">
        <f t="shared" si="71"/>
        <v>696000</v>
      </c>
      <c r="H178" s="109" t="s">
        <v>477</v>
      </c>
      <c r="I178" s="68">
        <f t="shared" si="73"/>
        <v>765600</v>
      </c>
      <c r="M178" s="48">
        <f t="shared" si="52"/>
        <v>0</v>
      </c>
      <c r="N178" s="49">
        <f t="shared" si="53"/>
        <v>0</v>
      </c>
      <c r="O178" s="49">
        <f t="shared" si="58"/>
        <v>0</v>
      </c>
      <c r="P178" s="48">
        <f t="shared" si="69"/>
        <v>1</v>
      </c>
      <c r="Q178" s="49">
        <f t="shared" si="54"/>
        <v>765600</v>
      </c>
      <c r="R178" s="49">
        <f t="shared" si="60"/>
        <v>696000</v>
      </c>
      <c r="S178" s="48">
        <f t="shared" si="70"/>
        <v>0</v>
      </c>
      <c r="T178" s="49">
        <f t="shared" si="55"/>
        <v>0</v>
      </c>
      <c r="U178" s="49">
        <f t="shared" si="56"/>
        <v>0</v>
      </c>
      <c r="V178" s="49">
        <f t="shared" si="57"/>
        <v>0</v>
      </c>
      <c r="W178" s="49">
        <f t="shared" si="62"/>
        <v>0</v>
      </c>
      <c r="Y178" s="68"/>
    </row>
    <row r="179" spans="1:26" s="18" customFormat="1" ht="237" hidden="1" customHeight="1" x14ac:dyDescent="0.2">
      <c r="A179" s="16"/>
      <c r="B179" s="110">
        <f t="shared" si="63"/>
        <v>168</v>
      </c>
      <c r="C179" s="113" t="s">
        <v>273</v>
      </c>
      <c r="D179" s="117" t="s">
        <v>285</v>
      </c>
      <c r="E179" s="112" t="s">
        <v>286</v>
      </c>
      <c r="F179" s="68">
        <v>42717.34</v>
      </c>
      <c r="G179" s="68">
        <f t="shared" si="71"/>
        <v>594625.3727999999</v>
      </c>
      <c r="H179" s="109" t="s">
        <v>477</v>
      </c>
      <c r="I179" s="68">
        <f t="shared" si="73"/>
        <v>654088</v>
      </c>
      <c r="M179" s="48">
        <f t="shared" si="52"/>
        <v>0</v>
      </c>
      <c r="N179" s="49">
        <f t="shared" si="53"/>
        <v>0</v>
      </c>
      <c r="O179" s="49">
        <f t="shared" si="58"/>
        <v>0</v>
      </c>
      <c r="P179" s="48">
        <f t="shared" si="69"/>
        <v>1</v>
      </c>
      <c r="Q179" s="49">
        <f t="shared" si="54"/>
        <v>654088</v>
      </c>
      <c r="R179" s="49">
        <f t="shared" si="60"/>
        <v>594625.3727999999</v>
      </c>
      <c r="S179" s="48">
        <f t="shared" si="70"/>
        <v>0</v>
      </c>
      <c r="T179" s="49">
        <f t="shared" si="55"/>
        <v>0</v>
      </c>
      <c r="U179" s="49">
        <f t="shared" si="56"/>
        <v>0</v>
      </c>
      <c r="V179" s="49">
        <f t="shared" si="57"/>
        <v>0</v>
      </c>
      <c r="W179" s="49">
        <f t="shared" si="62"/>
        <v>0</v>
      </c>
      <c r="Y179" s="68"/>
    </row>
    <row r="180" spans="1:26" s="18" customFormat="1" ht="97.5" customHeight="1" x14ac:dyDescent="0.2">
      <c r="A180" s="16"/>
      <c r="B180" s="110">
        <f t="shared" si="63"/>
        <v>169</v>
      </c>
      <c r="C180" s="113" t="s">
        <v>273</v>
      </c>
      <c r="D180" s="117" t="s">
        <v>287</v>
      </c>
      <c r="E180" s="114" t="s">
        <v>41</v>
      </c>
      <c r="F180" s="68">
        <v>62862.42</v>
      </c>
      <c r="G180" s="68">
        <f t="shared" si="71"/>
        <v>875044.88639999996</v>
      </c>
      <c r="H180" s="119" t="s">
        <v>462</v>
      </c>
      <c r="I180" s="68">
        <f>ROUNDUP(+G180*1.15,0)</f>
        <v>1006302</v>
      </c>
      <c r="J180" s="26">
        <f>SUM(I172:I180)</f>
        <v>4797720</v>
      </c>
      <c r="K180" s="106">
        <f>+Nuevos!I31</f>
        <v>2992800</v>
      </c>
      <c r="L180" s="26">
        <f>+K180+J180</f>
        <v>7790520</v>
      </c>
      <c r="M180" s="48">
        <f t="shared" si="52"/>
        <v>1</v>
      </c>
      <c r="N180" s="49">
        <f t="shared" si="53"/>
        <v>1006302</v>
      </c>
      <c r="O180" s="49">
        <f t="shared" si="58"/>
        <v>875044.88639999996</v>
      </c>
      <c r="P180" s="48">
        <f t="shared" si="69"/>
        <v>0</v>
      </c>
      <c r="Q180" s="49">
        <f t="shared" si="54"/>
        <v>0</v>
      </c>
      <c r="R180" s="49">
        <f t="shared" si="60"/>
        <v>0</v>
      </c>
      <c r="S180" s="48">
        <f t="shared" si="70"/>
        <v>0</v>
      </c>
      <c r="T180" s="49">
        <f t="shared" si="55"/>
        <v>0</v>
      </c>
      <c r="U180" s="49">
        <f t="shared" si="56"/>
        <v>0</v>
      </c>
      <c r="V180" s="49">
        <f t="shared" si="57"/>
        <v>0</v>
      </c>
      <c r="W180" s="49">
        <f t="shared" si="62"/>
        <v>0</v>
      </c>
      <c r="Y180" s="68"/>
      <c r="Z180" s="158"/>
    </row>
    <row r="181" spans="1:26" s="18" customFormat="1" ht="122.25" hidden="1" customHeight="1" x14ac:dyDescent="0.2">
      <c r="A181" s="16"/>
      <c r="B181" s="110">
        <f t="shared" si="63"/>
        <v>170</v>
      </c>
      <c r="C181" s="113" t="s">
        <v>288</v>
      </c>
      <c r="D181" s="117" t="s">
        <v>289</v>
      </c>
      <c r="E181" s="114" t="s">
        <v>290</v>
      </c>
      <c r="F181" s="68">
        <v>310508.92</v>
      </c>
      <c r="G181" s="68">
        <f t="shared" si="71"/>
        <v>4322284.1663999995</v>
      </c>
      <c r="H181" s="109" t="s">
        <v>478</v>
      </c>
      <c r="I181" s="68">
        <f t="shared" ref="I181:I184" si="74">ROUNDUP(G181,0)</f>
        <v>4322285</v>
      </c>
      <c r="M181" s="48">
        <f t="shared" si="52"/>
        <v>0</v>
      </c>
      <c r="N181" s="49">
        <f t="shared" si="53"/>
        <v>0</v>
      </c>
      <c r="O181" s="49">
        <f t="shared" si="58"/>
        <v>0</v>
      </c>
      <c r="P181" s="48">
        <f t="shared" si="69"/>
        <v>0</v>
      </c>
      <c r="Q181" s="49">
        <f t="shared" si="54"/>
        <v>0</v>
      </c>
      <c r="R181" s="49">
        <f t="shared" si="60"/>
        <v>0</v>
      </c>
      <c r="S181" s="48">
        <f t="shared" si="70"/>
        <v>1</v>
      </c>
      <c r="T181" s="49">
        <f t="shared" si="55"/>
        <v>4322285</v>
      </c>
      <c r="U181" s="49">
        <f t="shared" si="56"/>
        <v>0</v>
      </c>
      <c r="V181" s="49">
        <f t="shared" si="57"/>
        <v>0</v>
      </c>
      <c r="W181" s="49">
        <f t="shared" si="62"/>
        <v>0</v>
      </c>
      <c r="Y181" s="68"/>
    </row>
    <row r="182" spans="1:26" s="18" customFormat="1" ht="122.25" hidden="1" customHeight="1" x14ac:dyDescent="0.2">
      <c r="A182" s="16"/>
      <c r="B182" s="110">
        <f t="shared" si="63"/>
        <v>171</v>
      </c>
      <c r="C182" s="113" t="s">
        <v>288</v>
      </c>
      <c r="D182" s="117" t="s">
        <v>420</v>
      </c>
      <c r="E182" s="114" t="s">
        <v>22</v>
      </c>
      <c r="F182" s="68">
        <v>94400</v>
      </c>
      <c r="G182" s="68">
        <f t="shared" si="71"/>
        <v>1314048</v>
      </c>
      <c r="H182" s="109" t="s">
        <v>478</v>
      </c>
      <c r="I182" s="68">
        <f t="shared" si="74"/>
        <v>1314048</v>
      </c>
      <c r="M182" s="48">
        <f t="shared" si="52"/>
        <v>0</v>
      </c>
      <c r="N182" s="49">
        <f t="shared" si="53"/>
        <v>0</v>
      </c>
      <c r="O182" s="49">
        <f t="shared" si="58"/>
        <v>0</v>
      </c>
      <c r="P182" s="48">
        <f t="shared" si="69"/>
        <v>0</v>
      </c>
      <c r="Q182" s="49">
        <f t="shared" si="54"/>
        <v>0</v>
      </c>
      <c r="R182" s="49">
        <f t="shared" si="60"/>
        <v>0</v>
      </c>
      <c r="S182" s="48">
        <f t="shared" si="70"/>
        <v>1</v>
      </c>
      <c r="T182" s="49">
        <f t="shared" si="55"/>
        <v>1314048</v>
      </c>
      <c r="U182" s="49">
        <f t="shared" si="56"/>
        <v>0</v>
      </c>
      <c r="V182" s="49">
        <f t="shared" si="57"/>
        <v>0</v>
      </c>
      <c r="W182" s="49">
        <f t="shared" si="62"/>
        <v>0</v>
      </c>
      <c r="Y182" s="68"/>
    </row>
    <row r="183" spans="1:26" ht="121.5" hidden="1" customHeight="1" x14ac:dyDescent="0.2">
      <c r="B183" s="110">
        <f t="shared" si="63"/>
        <v>172</v>
      </c>
      <c r="C183" s="113" t="s">
        <v>288</v>
      </c>
      <c r="D183" s="117" t="s">
        <v>291</v>
      </c>
      <c r="E183" s="114" t="s">
        <v>238</v>
      </c>
      <c r="F183" s="68">
        <v>98000</v>
      </c>
      <c r="G183" s="68">
        <f t="shared" si="71"/>
        <v>1364160</v>
      </c>
      <c r="H183" s="109" t="s">
        <v>478</v>
      </c>
      <c r="I183" s="68">
        <f t="shared" si="74"/>
        <v>1364160</v>
      </c>
      <c r="M183" s="48">
        <f t="shared" si="52"/>
        <v>0</v>
      </c>
      <c r="N183" s="49">
        <f t="shared" si="53"/>
        <v>0</v>
      </c>
      <c r="O183" s="49">
        <f t="shared" si="58"/>
        <v>0</v>
      </c>
      <c r="P183" s="48">
        <f t="shared" si="69"/>
        <v>0</v>
      </c>
      <c r="Q183" s="49">
        <f t="shared" si="54"/>
        <v>0</v>
      </c>
      <c r="R183" s="49">
        <f t="shared" si="60"/>
        <v>0</v>
      </c>
      <c r="S183" s="48">
        <f t="shared" si="70"/>
        <v>1</v>
      </c>
      <c r="T183" s="49">
        <f t="shared" si="55"/>
        <v>1364160</v>
      </c>
      <c r="U183" s="49">
        <f t="shared" si="56"/>
        <v>0</v>
      </c>
      <c r="V183" s="49">
        <f t="shared" si="57"/>
        <v>0</v>
      </c>
      <c r="W183" s="49">
        <f t="shared" si="62"/>
        <v>0</v>
      </c>
      <c r="Y183" s="68"/>
      <c r="Z183" s="15"/>
    </row>
    <row r="184" spans="1:26" s="18" customFormat="1" ht="45" hidden="1" x14ac:dyDescent="0.2">
      <c r="A184" s="16"/>
      <c r="B184" s="110">
        <f t="shared" si="63"/>
        <v>173</v>
      </c>
      <c r="C184" s="113" t="s">
        <v>288</v>
      </c>
      <c r="D184" s="117" t="s">
        <v>292</v>
      </c>
      <c r="E184" s="114" t="s">
        <v>86</v>
      </c>
      <c r="F184" s="68">
        <v>16100</v>
      </c>
      <c r="G184" s="68">
        <f t="shared" si="71"/>
        <v>224111.99999999997</v>
      </c>
      <c r="H184" s="109" t="s">
        <v>478</v>
      </c>
      <c r="I184" s="68">
        <f t="shared" si="74"/>
        <v>224112</v>
      </c>
      <c r="M184" s="48">
        <f t="shared" si="52"/>
        <v>0</v>
      </c>
      <c r="N184" s="49">
        <f t="shared" si="53"/>
        <v>0</v>
      </c>
      <c r="O184" s="49">
        <f t="shared" si="58"/>
        <v>0</v>
      </c>
      <c r="P184" s="48">
        <f t="shared" si="69"/>
        <v>0</v>
      </c>
      <c r="Q184" s="49">
        <f t="shared" si="54"/>
        <v>0</v>
      </c>
      <c r="R184" s="49">
        <f t="shared" si="60"/>
        <v>0</v>
      </c>
      <c r="S184" s="48">
        <f t="shared" si="70"/>
        <v>1</v>
      </c>
      <c r="T184" s="49">
        <f t="shared" si="55"/>
        <v>224112</v>
      </c>
      <c r="U184" s="49">
        <f t="shared" si="56"/>
        <v>0</v>
      </c>
      <c r="V184" s="49">
        <f t="shared" si="57"/>
        <v>0</v>
      </c>
      <c r="W184" s="49">
        <f t="shared" si="62"/>
        <v>0</v>
      </c>
      <c r="Y184" s="68"/>
    </row>
    <row r="185" spans="1:26" s="18" customFormat="1" ht="90" hidden="1" customHeight="1" x14ac:dyDescent="0.2">
      <c r="A185" s="16"/>
      <c r="B185" s="110">
        <f t="shared" si="63"/>
        <v>174</v>
      </c>
      <c r="C185" s="113" t="s">
        <v>288</v>
      </c>
      <c r="D185" s="117" t="s">
        <v>293</v>
      </c>
      <c r="E185" s="114" t="s">
        <v>30</v>
      </c>
      <c r="F185" s="68">
        <v>22435.88</v>
      </c>
      <c r="G185" s="68">
        <f t="shared" si="71"/>
        <v>312307.44959999999</v>
      </c>
      <c r="H185" s="119" t="s">
        <v>462</v>
      </c>
      <c r="I185" s="68">
        <f>ROUNDUP(+G185*1.15,0)</f>
        <v>359154</v>
      </c>
      <c r="M185" s="48">
        <f t="shared" si="52"/>
        <v>1</v>
      </c>
      <c r="N185" s="49">
        <f t="shared" si="53"/>
        <v>359154</v>
      </c>
      <c r="O185" s="49">
        <f t="shared" si="58"/>
        <v>312307.44959999999</v>
      </c>
      <c r="P185" s="48">
        <f t="shared" si="69"/>
        <v>0</v>
      </c>
      <c r="Q185" s="49">
        <f t="shared" si="54"/>
        <v>0</v>
      </c>
      <c r="R185" s="49">
        <f t="shared" si="60"/>
        <v>0</v>
      </c>
      <c r="S185" s="48">
        <f t="shared" si="70"/>
        <v>0</v>
      </c>
      <c r="T185" s="49">
        <f t="shared" si="55"/>
        <v>0</v>
      </c>
      <c r="U185" s="49">
        <f t="shared" si="56"/>
        <v>0</v>
      </c>
      <c r="V185" s="49">
        <f t="shared" si="57"/>
        <v>0</v>
      </c>
      <c r="W185" s="49">
        <f t="shared" si="62"/>
        <v>0</v>
      </c>
      <c r="Y185" s="68"/>
      <c r="Z185" s="158"/>
    </row>
    <row r="186" spans="1:26" s="18" customFormat="1" ht="50.1" customHeight="1" x14ac:dyDescent="0.2">
      <c r="A186" s="21"/>
      <c r="B186" s="110">
        <f t="shared" si="63"/>
        <v>175</v>
      </c>
      <c r="C186" s="113" t="s">
        <v>288</v>
      </c>
      <c r="D186" s="117" t="s">
        <v>294</v>
      </c>
      <c r="E186" s="114" t="s">
        <v>16</v>
      </c>
      <c r="F186" s="68">
        <v>30471.32</v>
      </c>
      <c r="G186" s="68">
        <f t="shared" si="71"/>
        <v>424160.77439999994</v>
      </c>
      <c r="H186" s="109" t="s">
        <v>478</v>
      </c>
      <c r="I186" s="68">
        <f>ROUNDUP(G186,0)</f>
        <v>424161</v>
      </c>
      <c r="J186" s="26">
        <f>SUM(I181:I186)</f>
        <v>8007920</v>
      </c>
      <c r="L186" s="26">
        <f>+K186+J186</f>
        <v>8007920</v>
      </c>
      <c r="M186" s="48">
        <f t="shared" si="52"/>
        <v>0</v>
      </c>
      <c r="N186" s="49">
        <f t="shared" si="53"/>
        <v>0</v>
      </c>
      <c r="O186" s="49">
        <f t="shared" si="58"/>
        <v>0</v>
      </c>
      <c r="P186" s="48">
        <f t="shared" si="69"/>
        <v>0</v>
      </c>
      <c r="Q186" s="49">
        <f t="shared" si="54"/>
        <v>0</v>
      </c>
      <c r="R186" s="49">
        <f t="shared" si="60"/>
        <v>0</v>
      </c>
      <c r="S186" s="48">
        <f t="shared" si="70"/>
        <v>1</v>
      </c>
      <c r="T186" s="49">
        <f t="shared" si="55"/>
        <v>424161</v>
      </c>
      <c r="U186" s="49">
        <f t="shared" si="56"/>
        <v>0</v>
      </c>
      <c r="V186" s="49">
        <f t="shared" si="57"/>
        <v>0</v>
      </c>
      <c r="W186" s="49">
        <f t="shared" si="62"/>
        <v>0</v>
      </c>
      <c r="Y186" s="68"/>
    </row>
    <row r="187" spans="1:26" s="18" customFormat="1" ht="84.75" hidden="1" customHeight="1" thickTop="1" x14ac:dyDescent="0.2">
      <c r="A187" s="16"/>
      <c r="B187" s="110">
        <f t="shared" si="63"/>
        <v>176</v>
      </c>
      <c r="C187" s="113" t="s">
        <v>295</v>
      </c>
      <c r="D187" s="117" t="s">
        <v>416</v>
      </c>
      <c r="E187" s="112" t="s">
        <v>296</v>
      </c>
      <c r="F187" s="131">
        <v>5000</v>
      </c>
      <c r="G187" s="68">
        <f t="shared" si="71"/>
        <v>69600</v>
      </c>
      <c r="H187" s="109" t="s">
        <v>477</v>
      </c>
      <c r="I187" s="68">
        <f t="shared" ref="I187:I188" si="75">ROUNDUP(G187*1.1,0)</f>
        <v>76560</v>
      </c>
      <c r="M187" s="48">
        <f t="shared" si="52"/>
        <v>0</v>
      </c>
      <c r="N187" s="49">
        <f t="shared" si="53"/>
        <v>0</v>
      </c>
      <c r="O187" s="49">
        <f t="shared" si="58"/>
        <v>0</v>
      </c>
      <c r="P187" s="48">
        <f t="shared" si="69"/>
        <v>1</v>
      </c>
      <c r="Q187" s="49">
        <f t="shared" si="54"/>
        <v>76560</v>
      </c>
      <c r="R187" s="49">
        <f t="shared" si="60"/>
        <v>69600</v>
      </c>
      <c r="S187" s="48">
        <f t="shared" si="70"/>
        <v>0</v>
      </c>
      <c r="T187" s="49">
        <f t="shared" si="55"/>
        <v>0</v>
      </c>
      <c r="U187" s="49">
        <f t="shared" si="56"/>
        <v>0</v>
      </c>
      <c r="V187" s="49">
        <f t="shared" si="57"/>
        <v>0</v>
      </c>
      <c r="W187" s="49">
        <f t="shared" si="62"/>
        <v>0</v>
      </c>
      <c r="Y187" s="68"/>
    </row>
    <row r="188" spans="1:26" s="27" customFormat="1" ht="126.75" hidden="1" customHeight="1" x14ac:dyDescent="0.2">
      <c r="A188" s="16"/>
      <c r="B188" s="110">
        <f t="shared" si="63"/>
        <v>177</v>
      </c>
      <c r="C188" s="113" t="s">
        <v>295</v>
      </c>
      <c r="D188" s="117" t="s">
        <v>297</v>
      </c>
      <c r="E188" s="112" t="s">
        <v>238</v>
      </c>
      <c r="F188" s="132">
        <v>32600</v>
      </c>
      <c r="G188" s="68">
        <f t="shared" si="71"/>
        <v>453791.99999999994</v>
      </c>
      <c r="H188" s="109" t="s">
        <v>477</v>
      </c>
      <c r="I188" s="68">
        <f t="shared" si="75"/>
        <v>499172</v>
      </c>
      <c r="M188" s="48">
        <f t="shared" si="52"/>
        <v>0</v>
      </c>
      <c r="N188" s="49">
        <f t="shared" si="53"/>
        <v>0</v>
      </c>
      <c r="O188" s="49">
        <f t="shared" si="58"/>
        <v>0</v>
      </c>
      <c r="P188" s="48">
        <f t="shared" si="69"/>
        <v>1</v>
      </c>
      <c r="Q188" s="49">
        <f t="shared" si="54"/>
        <v>499172</v>
      </c>
      <c r="R188" s="49">
        <f t="shared" si="60"/>
        <v>453791.99999999994</v>
      </c>
      <c r="S188" s="48">
        <f t="shared" si="70"/>
        <v>0</v>
      </c>
      <c r="T188" s="49">
        <f t="shared" si="55"/>
        <v>0</v>
      </c>
      <c r="U188" s="49">
        <f t="shared" si="56"/>
        <v>0</v>
      </c>
      <c r="V188" s="49">
        <f t="shared" si="57"/>
        <v>0</v>
      </c>
      <c r="W188" s="49">
        <f t="shared" si="62"/>
        <v>0</v>
      </c>
      <c r="Y188" s="68"/>
    </row>
    <row r="189" spans="1:26" s="18" customFormat="1" ht="124.5" hidden="1" customHeight="1" x14ac:dyDescent="0.2">
      <c r="A189" s="16"/>
      <c r="B189" s="110">
        <f t="shared" si="63"/>
        <v>178</v>
      </c>
      <c r="C189" s="113" t="s">
        <v>295</v>
      </c>
      <c r="D189" s="117" t="s">
        <v>557</v>
      </c>
      <c r="E189" s="112" t="s">
        <v>227</v>
      </c>
      <c r="F189" s="68">
        <v>190000</v>
      </c>
      <c r="G189" s="68">
        <f t="shared" si="71"/>
        <v>2644800</v>
      </c>
      <c r="H189" s="109" t="s">
        <v>462</v>
      </c>
      <c r="I189" s="68">
        <f>ROUNDUP(+G189*1.15,0)</f>
        <v>3041520</v>
      </c>
      <c r="M189" s="48">
        <f t="shared" si="52"/>
        <v>1</v>
      </c>
      <c r="N189" s="49">
        <f t="shared" si="53"/>
        <v>3041520</v>
      </c>
      <c r="O189" s="49">
        <f t="shared" si="58"/>
        <v>2644800</v>
      </c>
      <c r="P189" s="48">
        <f t="shared" si="69"/>
        <v>0</v>
      </c>
      <c r="Q189" s="49">
        <f t="shared" si="54"/>
        <v>0</v>
      </c>
      <c r="R189" s="49">
        <f t="shared" si="60"/>
        <v>0</v>
      </c>
      <c r="S189" s="48">
        <f t="shared" si="70"/>
        <v>0</v>
      </c>
      <c r="T189" s="49">
        <f t="shared" si="55"/>
        <v>0</v>
      </c>
      <c r="U189" s="49">
        <f t="shared" si="56"/>
        <v>0</v>
      </c>
      <c r="V189" s="49">
        <f t="shared" si="57"/>
        <v>0</v>
      </c>
      <c r="W189" s="49">
        <f t="shared" si="62"/>
        <v>0</v>
      </c>
      <c r="Y189" s="68">
        <v>3041520</v>
      </c>
      <c r="Z189" s="158">
        <v>1</v>
      </c>
    </row>
    <row r="190" spans="1:26" s="18" customFormat="1" ht="61.5" customHeight="1" x14ac:dyDescent="0.2">
      <c r="A190" s="16"/>
      <c r="B190" s="110">
        <f t="shared" si="63"/>
        <v>179</v>
      </c>
      <c r="C190" s="113" t="s">
        <v>295</v>
      </c>
      <c r="D190" s="117" t="s">
        <v>298</v>
      </c>
      <c r="E190" s="112" t="s">
        <v>299</v>
      </c>
      <c r="F190" s="68">
        <v>308968.5</v>
      </c>
      <c r="G190" s="68">
        <f t="shared" si="71"/>
        <v>4300841.5199999996</v>
      </c>
      <c r="H190" s="109" t="s">
        <v>477</v>
      </c>
      <c r="I190" s="68">
        <f t="shared" ref="I190:I193" si="76">ROUNDUP(G190*1.1,0)</f>
        <v>4730926</v>
      </c>
      <c r="J190" s="26">
        <f>SUM(I187:I190)</f>
        <v>8348178</v>
      </c>
      <c r="L190" s="26">
        <f>+K190+J190</f>
        <v>8348178</v>
      </c>
      <c r="M190" s="48">
        <f t="shared" si="52"/>
        <v>0</v>
      </c>
      <c r="N190" s="49">
        <f t="shared" si="53"/>
        <v>0</v>
      </c>
      <c r="O190" s="49">
        <f t="shared" si="58"/>
        <v>0</v>
      </c>
      <c r="P190" s="48">
        <f t="shared" si="69"/>
        <v>1</v>
      </c>
      <c r="Q190" s="49">
        <f t="shared" si="54"/>
        <v>4730926</v>
      </c>
      <c r="R190" s="49">
        <f t="shared" si="60"/>
        <v>4300841.5199999996</v>
      </c>
      <c r="S190" s="48">
        <f t="shared" si="70"/>
        <v>0</v>
      </c>
      <c r="T190" s="49">
        <f t="shared" si="55"/>
        <v>0</v>
      </c>
      <c r="U190" s="49">
        <f t="shared" si="56"/>
        <v>0</v>
      </c>
      <c r="V190" s="49">
        <f t="shared" si="57"/>
        <v>0</v>
      </c>
      <c r="W190" s="49">
        <f t="shared" si="62"/>
        <v>0</v>
      </c>
      <c r="Y190" s="68"/>
    </row>
    <row r="191" spans="1:26" ht="89.25" hidden="1" customHeight="1" x14ac:dyDescent="0.2">
      <c r="B191" s="110">
        <f t="shared" si="63"/>
        <v>180</v>
      </c>
      <c r="C191" s="120" t="s">
        <v>300</v>
      </c>
      <c r="D191" s="117" t="s">
        <v>301</v>
      </c>
      <c r="E191" s="114" t="s">
        <v>302</v>
      </c>
      <c r="F191" s="68">
        <v>7540</v>
      </c>
      <c r="G191" s="68">
        <f t="shared" si="71"/>
        <v>104956.79999999999</v>
      </c>
      <c r="H191" s="109" t="s">
        <v>477</v>
      </c>
      <c r="I191" s="68">
        <f t="shared" si="76"/>
        <v>115453</v>
      </c>
      <c r="M191" s="48">
        <f t="shared" si="52"/>
        <v>0</v>
      </c>
      <c r="N191" s="49">
        <f t="shared" si="53"/>
        <v>0</v>
      </c>
      <c r="O191" s="49">
        <f t="shared" si="58"/>
        <v>0</v>
      </c>
      <c r="P191" s="48">
        <f t="shared" si="69"/>
        <v>1</v>
      </c>
      <c r="Q191" s="49">
        <f t="shared" si="54"/>
        <v>115453</v>
      </c>
      <c r="R191" s="49">
        <f t="shared" si="60"/>
        <v>104956.79999999999</v>
      </c>
      <c r="S191" s="48">
        <f t="shared" si="70"/>
        <v>0</v>
      </c>
      <c r="T191" s="49">
        <f t="shared" si="55"/>
        <v>0</v>
      </c>
      <c r="U191" s="49">
        <f t="shared" si="56"/>
        <v>0</v>
      </c>
      <c r="V191" s="49">
        <f t="shared" si="57"/>
        <v>0</v>
      </c>
      <c r="W191" s="49">
        <f t="shared" si="62"/>
        <v>0</v>
      </c>
      <c r="Y191" s="68"/>
      <c r="Z191" s="15"/>
    </row>
    <row r="192" spans="1:26" s="18" customFormat="1" ht="90" hidden="1" customHeight="1" x14ac:dyDescent="0.2">
      <c r="A192" s="16"/>
      <c r="B192" s="110">
        <f t="shared" si="63"/>
        <v>181</v>
      </c>
      <c r="C192" s="120" t="s">
        <v>300</v>
      </c>
      <c r="D192" s="117" t="s">
        <v>303</v>
      </c>
      <c r="E192" s="114" t="s">
        <v>22</v>
      </c>
      <c r="F192" s="68">
        <v>17569.87</v>
      </c>
      <c r="G192" s="68">
        <f t="shared" si="71"/>
        <v>244572.59039999999</v>
      </c>
      <c r="H192" s="109" t="s">
        <v>477</v>
      </c>
      <c r="I192" s="68">
        <f t="shared" si="76"/>
        <v>269030</v>
      </c>
      <c r="M192" s="48">
        <f t="shared" si="52"/>
        <v>0</v>
      </c>
      <c r="N192" s="49">
        <f t="shared" si="53"/>
        <v>0</v>
      </c>
      <c r="O192" s="49">
        <f t="shared" si="58"/>
        <v>0</v>
      </c>
      <c r="P192" s="48">
        <f t="shared" si="69"/>
        <v>1</v>
      </c>
      <c r="Q192" s="49">
        <f t="shared" si="54"/>
        <v>269030</v>
      </c>
      <c r="R192" s="49">
        <f t="shared" si="60"/>
        <v>244572.59039999999</v>
      </c>
      <c r="S192" s="48">
        <f t="shared" si="70"/>
        <v>0</v>
      </c>
      <c r="T192" s="49">
        <f t="shared" si="55"/>
        <v>0</v>
      </c>
      <c r="U192" s="49">
        <f t="shared" si="56"/>
        <v>0</v>
      </c>
      <c r="V192" s="49">
        <f t="shared" si="57"/>
        <v>0</v>
      </c>
      <c r="W192" s="49">
        <f t="shared" si="62"/>
        <v>0</v>
      </c>
      <c r="Y192" s="68"/>
    </row>
    <row r="193" spans="1:26" s="18" customFormat="1" ht="87.75" hidden="1" customHeight="1" x14ac:dyDescent="0.2">
      <c r="A193" s="16"/>
      <c r="B193" s="110">
        <f t="shared" si="63"/>
        <v>182</v>
      </c>
      <c r="C193" s="120" t="s">
        <v>300</v>
      </c>
      <c r="D193" s="117" t="s">
        <v>304</v>
      </c>
      <c r="E193" s="114" t="s">
        <v>22</v>
      </c>
      <c r="F193" s="68">
        <v>4583.37</v>
      </c>
      <c r="G193" s="68">
        <f t="shared" si="71"/>
        <v>63800.510399999999</v>
      </c>
      <c r="H193" s="109" t="s">
        <v>477</v>
      </c>
      <c r="I193" s="68">
        <f t="shared" si="76"/>
        <v>70181</v>
      </c>
      <c r="M193" s="48">
        <f t="shared" si="52"/>
        <v>0</v>
      </c>
      <c r="N193" s="49">
        <f t="shared" si="53"/>
        <v>0</v>
      </c>
      <c r="O193" s="49">
        <f t="shared" si="58"/>
        <v>0</v>
      </c>
      <c r="P193" s="48">
        <f t="shared" si="69"/>
        <v>1</v>
      </c>
      <c r="Q193" s="49">
        <f t="shared" si="54"/>
        <v>70181</v>
      </c>
      <c r="R193" s="49">
        <f t="shared" si="60"/>
        <v>63800.510399999999</v>
      </c>
      <c r="S193" s="48">
        <f t="shared" si="70"/>
        <v>0</v>
      </c>
      <c r="T193" s="49">
        <f t="shared" si="55"/>
        <v>0</v>
      </c>
      <c r="U193" s="49">
        <f t="shared" si="56"/>
        <v>0</v>
      </c>
      <c r="V193" s="49">
        <f t="shared" si="57"/>
        <v>0</v>
      </c>
      <c r="W193" s="49">
        <f t="shared" si="62"/>
        <v>0</v>
      </c>
      <c r="Y193" s="68"/>
    </row>
    <row r="194" spans="1:26" s="18" customFormat="1" ht="50.1" customHeight="1" x14ac:dyDescent="0.2">
      <c r="A194" s="16"/>
      <c r="B194" s="110">
        <f t="shared" si="63"/>
        <v>183</v>
      </c>
      <c r="C194" s="120" t="s">
        <v>300</v>
      </c>
      <c r="D194" s="117" t="s">
        <v>427</v>
      </c>
      <c r="E194" s="114" t="s">
        <v>428</v>
      </c>
      <c r="F194" s="68">
        <v>28000</v>
      </c>
      <c r="G194" s="68">
        <f t="shared" si="71"/>
        <v>389760</v>
      </c>
      <c r="H194" s="109" t="s">
        <v>478</v>
      </c>
      <c r="I194" s="68">
        <f>ROUNDUP(G194,0)</f>
        <v>389760</v>
      </c>
      <c r="J194" s="26">
        <f>SUM(I191:I194)</f>
        <v>844424</v>
      </c>
      <c r="K194" s="26">
        <f>+Nuevos!I32</f>
        <v>9048000</v>
      </c>
      <c r="L194" s="26">
        <f>+K194+J194</f>
        <v>9892424</v>
      </c>
      <c r="M194" s="48">
        <f t="shared" si="52"/>
        <v>0</v>
      </c>
      <c r="N194" s="49">
        <f t="shared" si="53"/>
        <v>0</v>
      </c>
      <c r="O194" s="49">
        <f t="shared" si="58"/>
        <v>0</v>
      </c>
      <c r="P194" s="48">
        <f t="shared" si="69"/>
        <v>0</v>
      </c>
      <c r="Q194" s="49">
        <f t="shared" si="54"/>
        <v>0</v>
      </c>
      <c r="R194" s="49">
        <f t="shared" si="60"/>
        <v>0</v>
      </c>
      <c r="S194" s="48">
        <f t="shared" si="70"/>
        <v>1</v>
      </c>
      <c r="T194" s="49">
        <f t="shared" si="55"/>
        <v>389760</v>
      </c>
      <c r="U194" s="49">
        <f t="shared" si="56"/>
        <v>0</v>
      </c>
      <c r="V194" s="49">
        <f t="shared" si="57"/>
        <v>0</v>
      </c>
      <c r="W194" s="49">
        <f t="shared" si="62"/>
        <v>0</v>
      </c>
      <c r="Y194" s="68"/>
    </row>
    <row r="195" spans="1:26" ht="92.25" hidden="1" customHeight="1" x14ac:dyDescent="0.2">
      <c r="A195" s="16"/>
      <c r="B195" s="110">
        <f t="shared" si="63"/>
        <v>184</v>
      </c>
      <c r="C195" s="113" t="s">
        <v>305</v>
      </c>
      <c r="D195" s="117" t="s">
        <v>306</v>
      </c>
      <c r="E195" s="114" t="s">
        <v>307</v>
      </c>
      <c r="F195" s="68">
        <v>16181.31</v>
      </c>
      <c r="G195" s="68">
        <f t="shared" si="71"/>
        <v>225243.83519999997</v>
      </c>
      <c r="H195" s="109" t="s">
        <v>477</v>
      </c>
      <c r="I195" s="68">
        <f>ROUNDUP(G195*1.1,0)</f>
        <v>247769</v>
      </c>
      <c r="M195" s="48">
        <f t="shared" si="52"/>
        <v>0</v>
      </c>
      <c r="N195" s="49">
        <f t="shared" si="53"/>
        <v>0</v>
      </c>
      <c r="O195" s="49">
        <f t="shared" si="58"/>
        <v>0</v>
      </c>
      <c r="P195" s="48">
        <f t="shared" si="69"/>
        <v>1</v>
      </c>
      <c r="Q195" s="49">
        <f t="shared" si="54"/>
        <v>247769</v>
      </c>
      <c r="R195" s="49">
        <f t="shared" si="60"/>
        <v>225243.83519999997</v>
      </c>
      <c r="S195" s="48">
        <f t="shared" si="70"/>
        <v>0</v>
      </c>
      <c r="T195" s="49">
        <f t="shared" si="55"/>
        <v>0</v>
      </c>
      <c r="U195" s="49">
        <f t="shared" si="56"/>
        <v>0</v>
      </c>
      <c r="V195" s="49">
        <f t="shared" si="57"/>
        <v>0</v>
      </c>
      <c r="W195" s="49">
        <f t="shared" si="62"/>
        <v>0</v>
      </c>
      <c r="Y195" s="68"/>
      <c r="Z195" s="15"/>
    </row>
    <row r="196" spans="1:26" ht="92.25" hidden="1" customHeight="1" x14ac:dyDescent="0.2">
      <c r="B196" s="110">
        <f t="shared" si="63"/>
        <v>185</v>
      </c>
      <c r="C196" s="113" t="s">
        <v>305</v>
      </c>
      <c r="D196" s="117" t="s">
        <v>308</v>
      </c>
      <c r="E196" s="114" t="s">
        <v>309</v>
      </c>
      <c r="F196" s="68">
        <v>2500</v>
      </c>
      <c r="G196" s="68">
        <f t="shared" si="71"/>
        <v>34800</v>
      </c>
      <c r="H196" s="109" t="s">
        <v>462</v>
      </c>
      <c r="I196" s="68">
        <f>ROUNDUP(+G196*1.15,0)</f>
        <v>40020</v>
      </c>
      <c r="M196" s="48">
        <f t="shared" si="52"/>
        <v>1</v>
      </c>
      <c r="N196" s="49">
        <f t="shared" si="53"/>
        <v>40020</v>
      </c>
      <c r="O196" s="49">
        <f t="shared" si="58"/>
        <v>34800</v>
      </c>
      <c r="P196" s="48">
        <f t="shared" si="69"/>
        <v>0</v>
      </c>
      <c r="Q196" s="49">
        <f t="shared" si="54"/>
        <v>0</v>
      </c>
      <c r="R196" s="49">
        <f t="shared" si="60"/>
        <v>0</v>
      </c>
      <c r="S196" s="48">
        <f t="shared" si="70"/>
        <v>0</v>
      </c>
      <c r="T196" s="49">
        <f t="shared" si="55"/>
        <v>0</v>
      </c>
      <c r="U196" s="49">
        <f t="shared" si="56"/>
        <v>0</v>
      </c>
      <c r="V196" s="49">
        <f t="shared" si="57"/>
        <v>0</v>
      </c>
      <c r="W196" s="49">
        <f t="shared" si="62"/>
        <v>0</v>
      </c>
      <c r="Y196" s="68">
        <v>40020</v>
      </c>
      <c r="Z196" s="157">
        <v>1</v>
      </c>
    </row>
    <row r="197" spans="1:26" s="25" customFormat="1" ht="87.75" hidden="1" customHeight="1" x14ac:dyDescent="0.25">
      <c r="A197" s="16"/>
      <c r="B197" s="110">
        <f t="shared" si="63"/>
        <v>186</v>
      </c>
      <c r="C197" s="113" t="s">
        <v>305</v>
      </c>
      <c r="D197" s="117" t="s">
        <v>310</v>
      </c>
      <c r="E197" s="114" t="s">
        <v>311</v>
      </c>
      <c r="F197" s="68">
        <v>29500</v>
      </c>
      <c r="G197" s="68">
        <f t="shared" si="71"/>
        <v>410640</v>
      </c>
      <c r="H197" s="109" t="s">
        <v>477</v>
      </c>
      <c r="I197" s="68">
        <f>ROUNDUP(G197*1.1,0)</f>
        <v>451704</v>
      </c>
      <c r="M197" s="48">
        <f t="shared" si="52"/>
        <v>0</v>
      </c>
      <c r="N197" s="49">
        <f t="shared" si="53"/>
        <v>0</v>
      </c>
      <c r="O197" s="49">
        <f t="shared" si="58"/>
        <v>0</v>
      </c>
      <c r="P197" s="48">
        <f t="shared" si="69"/>
        <v>1</v>
      </c>
      <c r="Q197" s="49">
        <f t="shared" si="54"/>
        <v>451704</v>
      </c>
      <c r="R197" s="49">
        <f t="shared" si="60"/>
        <v>410640</v>
      </c>
      <c r="S197" s="48">
        <f t="shared" si="70"/>
        <v>0</v>
      </c>
      <c r="T197" s="49">
        <f t="shared" si="55"/>
        <v>0</v>
      </c>
      <c r="U197" s="49">
        <f t="shared" si="56"/>
        <v>0</v>
      </c>
      <c r="V197" s="49">
        <f t="shared" si="57"/>
        <v>0</v>
      </c>
      <c r="W197" s="49">
        <f t="shared" si="62"/>
        <v>0</v>
      </c>
      <c r="Y197" s="68"/>
    </row>
    <row r="198" spans="1:26" s="24" customFormat="1" ht="108" hidden="1" customHeight="1" x14ac:dyDescent="0.25">
      <c r="A198" s="16"/>
      <c r="B198" s="110">
        <f t="shared" si="63"/>
        <v>187</v>
      </c>
      <c r="C198" s="113" t="s">
        <v>305</v>
      </c>
      <c r="D198" s="117" t="s">
        <v>312</v>
      </c>
      <c r="E198" s="114" t="s">
        <v>202</v>
      </c>
      <c r="F198" s="133">
        <v>290000</v>
      </c>
      <c r="G198" s="68">
        <f t="shared" si="71"/>
        <v>4036799.9999999995</v>
      </c>
      <c r="H198" s="109" t="s">
        <v>478</v>
      </c>
      <c r="I198" s="68">
        <f>ROUNDUP(G198,0)</f>
        <v>4036800</v>
      </c>
      <c r="M198" s="48">
        <f t="shared" si="52"/>
        <v>0</v>
      </c>
      <c r="N198" s="49">
        <f t="shared" si="53"/>
        <v>0</v>
      </c>
      <c r="O198" s="49">
        <f t="shared" si="58"/>
        <v>0</v>
      </c>
      <c r="P198" s="48">
        <f t="shared" si="69"/>
        <v>0</v>
      </c>
      <c r="Q198" s="49">
        <f t="shared" si="54"/>
        <v>0</v>
      </c>
      <c r="R198" s="49">
        <f t="shared" si="60"/>
        <v>0</v>
      </c>
      <c r="S198" s="48">
        <f t="shared" si="70"/>
        <v>1</v>
      </c>
      <c r="T198" s="49">
        <f t="shared" si="55"/>
        <v>4036800</v>
      </c>
      <c r="U198" s="49">
        <f t="shared" si="56"/>
        <v>0</v>
      </c>
      <c r="V198" s="49">
        <f t="shared" si="57"/>
        <v>0</v>
      </c>
      <c r="W198" s="49">
        <f t="shared" si="62"/>
        <v>0</v>
      </c>
      <c r="Y198" s="68"/>
    </row>
    <row r="199" spans="1:26" s="25" customFormat="1" ht="178.5" hidden="1" customHeight="1" x14ac:dyDescent="0.25">
      <c r="A199" s="16"/>
      <c r="B199" s="110">
        <f t="shared" si="63"/>
        <v>188</v>
      </c>
      <c r="C199" s="113" t="s">
        <v>305</v>
      </c>
      <c r="D199" s="117" t="s">
        <v>313</v>
      </c>
      <c r="E199" s="114" t="s">
        <v>314</v>
      </c>
      <c r="F199" s="133">
        <v>185255</v>
      </c>
      <c r="G199" s="68">
        <f t="shared" si="71"/>
        <v>2578749.5999999996</v>
      </c>
      <c r="H199" s="109" t="s">
        <v>462</v>
      </c>
      <c r="I199" s="68">
        <f t="shared" ref="I199:I200" si="77">ROUNDUP(+G199*1.15,0)</f>
        <v>2965563</v>
      </c>
      <c r="M199" s="48">
        <f t="shared" si="52"/>
        <v>1</v>
      </c>
      <c r="N199" s="49">
        <f t="shared" si="53"/>
        <v>2965563</v>
      </c>
      <c r="O199" s="49">
        <f t="shared" si="58"/>
        <v>2578749.5999999996</v>
      </c>
      <c r="P199" s="48">
        <f t="shared" si="69"/>
        <v>0</v>
      </c>
      <c r="Q199" s="49">
        <f t="shared" si="54"/>
        <v>0</v>
      </c>
      <c r="R199" s="49">
        <f t="shared" si="60"/>
        <v>0</v>
      </c>
      <c r="S199" s="48">
        <f t="shared" si="70"/>
        <v>0</v>
      </c>
      <c r="T199" s="49">
        <f t="shared" si="55"/>
        <v>0</v>
      </c>
      <c r="U199" s="49">
        <f t="shared" si="56"/>
        <v>0</v>
      </c>
      <c r="V199" s="49">
        <f t="shared" si="57"/>
        <v>0</v>
      </c>
      <c r="W199" s="49">
        <f t="shared" si="62"/>
        <v>0</v>
      </c>
      <c r="Y199" s="68">
        <v>2965563</v>
      </c>
      <c r="Z199" s="157">
        <v>1</v>
      </c>
    </row>
    <row r="200" spans="1:26" s="25" customFormat="1" ht="99" hidden="1" customHeight="1" x14ac:dyDescent="0.25">
      <c r="A200" s="14"/>
      <c r="B200" s="110">
        <f t="shared" si="63"/>
        <v>189</v>
      </c>
      <c r="C200" s="113" t="s">
        <v>305</v>
      </c>
      <c r="D200" s="117" t="s">
        <v>315</v>
      </c>
      <c r="E200" s="114" t="s">
        <v>202</v>
      </c>
      <c r="F200" s="68">
        <v>125000</v>
      </c>
      <c r="G200" s="68">
        <f t="shared" si="71"/>
        <v>1739999.9999999998</v>
      </c>
      <c r="H200" s="109" t="s">
        <v>462</v>
      </c>
      <c r="I200" s="68">
        <f t="shared" si="77"/>
        <v>2001000</v>
      </c>
      <c r="M200" s="48">
        <f t="shared" si="52"/>
        <v>1</v>
      </c>
      <c r="N200" s="49">
        <f t="shared" si="53"/>
        <v>2001000</v>
      </c>
      <c r="O200" s="49">
        <f t="shared" si="58"/>
        <v>1739999.9999999998</v>
      </c>
      <c r="P200" s="48">
        <f t="shared" si="69"/>
        <v>0</v>
      </c>
      <c r="Q200" s="49">
        <f t="shared" si="54"/>
        <v>0</v>
      </c>
      <c r="R200" s="49">
        <f t="shared" si="60"/>
        <v>0</v>
      </c>
      <c r="S200" s="48">
        <f t="shared" si="70"/>
        <v>0</v>
      </c>
      <c r="T200" s="49">
        <f t="shared" si="55"/>
        <v>0</v>
      </c>
      <c r="U200" s="49">
        <f t="shared" si="56"/>
        <v>0</v>
      </c>
      <c r="V200" s="49">
        <f t="shared" si="57"/>
        <v>0</v>
      </c>
      <c r="W200" s="49">
        <f t="shared" si="62"/>
        <v>0</v>
      </c>
      <c r="Y200" s="68"/>
      <c r="Z200" s="157"/>
    </row>
    <row r="201" spans="1:26" s="25" customFormat="1" ht="108.75" hidden="1" customHeight="1" x14ac:dyDescent="0.25">
      <c r="A201" s="14"/>
      <c r="B201" s="110">
        <f t="shared" si="63"/>
        <v>190</v>
      </c>
      <c r="C201" s="113" t="s">
        <v>305</v>
      </c>
      <c r="D201" s="117" t="s">
        <v>316</v>
      </c>
      <c r="E201" s="114" t="s">
        <v>41</v>
      </c>
      <c r="F201" s="68">
        <v>62937</v>
      </c>
      <c r="G201" s="68">
        <f t="shared" si="71"/>
        <v>876083.03999999992</v>
      </c>
      <c r="H201" s="109" t="s">
        <v>477</v>
      </c>
      <c r="I201" s="68">
        <f t="shared" ref="I201:I207" si="78">ROUNDUP(G201*1.1,0)</f>
        <v>963692</v>
      </c>
      <c r="M201" s="48">
        <f t="shared" si="52"/>
        <v>0</v>
      </c>
      <c r="N201" s="49">
        <f t="shared" si="53"/>
        <v>0</v>
      </c>
      <c r="O201" s="49">
        <f t="shared" si="58"/>
        <v>0</v>
      </c>
      <c r="P201" s="48">
        <f t="shared" si="69"/>
        <v>1</v>
      </c>
      <c r="Q201" s="49">
        <f t="shared" si="54"/>
        <v>963692</v>
      </c>
      <c r="R201" s="49">
        <f t="shared" si="60"/>
        <v>876083.03999999992</v>
      </c>
      <c r="S201" s="48">
        <f t="shared" si="70"/>
        <v>0</v>
      </c>
      <c r="T201" s="49">
        <f t="shared" si="55"/>
        <v>0</v>
      </c>
      <c r="U201" s="49">
        <f t="shared" si="56"/>
        <v>0</v>
      </c>
      <c r="V201" s="49">
        <f t="shared" si="57"/>
        <v>0</v>
      </c>
      <c r="W201" s="49">
        <f t="shared" si="62"/>
        <v>0</v>
      </c>
      <c r="Y201" s="68"/>
    </row>
    <row r="202" spans="1:26" s="25" customFormat="1" ht="88.5" hidden="1" customHeight="1" x14ac:dyDescent="0.25">
      <c r="A202" s="14"/>
      <c r="B202" s="110">
        <f t="shared" si="63"/>
        <v>191</v>
      </c>
      <c r="C202" s="113" t="s">
        <v>305</v>
      </c>
      <c r="D202" s="117" t="s">
        <v>317</v>
      </c>
      <c r="E202" s="114" t="s">
        <v>64</v>
      </c>
      <c r="F202" s="68">
        <v>7787.02</v>
      </c>
      <c r="G202" s="68">
        <f t="shared" si="71"/>
        <v>108395.3184</v>
      </c>
      <c r="H202" s="109" t="s">
        <v>477</v>
      </c>
      <c r="I202" s="68">
        <f t="shared" si="78"/>
        <v>119235</v>
      </c>
      <c r="M202" s="48">
        <f t="shared" ref="M202:M265" si="79">IF(H202="sustitución",1,0)</f>
        <v>0</v>
      </c>
      <c r="N202" s="49">
        <f t="shared" ref="N202:N265" si="80">IF($H202="sustitución",$I202,0)</f>
        <v>0</v>
      </c>
      <c r="O202" s="49">
        <f t="shared" si="58"/>
        <v>0</v>
      </c>
      <c r="P202" s="48">
        <f t="shared" ref="P202:P265" si="81">IF(H202="Renovación con incremento",1,0)</f>
        <v>1</v>
      </c>
      <c r="Q202" s="49">
        <f t="shared" ref="Q202:Q265" si="82">IF($H202="Renovación con incremento",$I202,0)</f>
        <v>119235</v>
      </c>
      <c r="R202" s="49">
        <f t="shared" si="60"/>
        <v>108395.3184</v>
      </c>
      <c r="S202" s="48">
        <f t="shared" ref="S202:S265" si="83">IF(H202="Renovación sin incremento",1,0)</f>
        <v>0</v>
      </c>
      <c r="T202" s="49">
        <f t="shared" ref="T202:T265" si="84">IF($H202="Renovación sin incremento",$I202,0)</f>
        <v>0</v>
      </c>
      <c r="U202" s="49">
        <f t="shared" ref="U202:U265" si="85">IF($H202="Cancelación",1,0)</f>
        <v>0</v>
      </c>
      <c r="V202" s="49">
        <f t="shared" ref="V202:V265" si="86">IF($H202="Cancelación",$I202,0)</f>
        <v>0</v>
      </c>
      <c r="W202" s="49">
        <f t="shared" si="62"/>
        <v>0</v>
      </c>
      <c r="Y202" s="68"/>
    </row>
    <row r="203" spans="1:26" s="25" customFormat="1" ht="100.5" hidden="1" customHeight="1" x14ac:dyDescent="0.25">
      <c r="A203" s="14"/>
      <c r="B203" s="110">
        <f t="shared" si="63"/>
        <v>192</v>
      </c>
      <c r="C203" s="113" t="s">
        <v>305</v>
      </c>
      <c r="D203" s="117" t="s">
        <v>318</v>
      </c>
      <c r="E203" s="114" t="s">
        <v>232</v>
      </c>
      <c r="F203" s="68">
        <v>26000</v>
      </c>
      <c r="G203" s="68">
        <f t="shared" si="71"/>
        <v>361920</v>
      </c>
      <c r="H203" s="109" t="s">
        <v>477</v>
      </c>
      <c r="I203" s="68">
        <f t="shared" si="78"/>
        <v>398112</v>
      </c>
      <c r="M203" s="48">
        <f t="shared" si="79"/>
        <v>0</v>
      </c>
      <c r="N203" s="49">
        <f t="shared" si="80"/>
        <v>0</v>
      </c>
      <c r="O203" s="49">
        <f t="shared" si="58"/>
        <v>0</v>
      </c>
      <c r="P203" s="48">
        <f t="shared" si="81"/>
        <v>1</v>
      </c>
      <c r="Q203" s="49">
        <f t="shared" si="82"/>
        <v>398112</v>
      </c>
      <c r="R203" s="49">
        <f t="shared" si="60"/>
        <v>361920</v>
      </c>
      <c r="S203" s="48">
        <f t="shared" si="83"/>
        <v>0</v>
      </c>
      <c r="T203" s="49">
        <f t="shared" si="84"/>
        <v>0</v>
      </c>
      <c r="U203" s="49">
        <f t="shared" si="85"/>
        <v>0</v>
      </c>
      <c r="V203" s="49">
        <f t="shared" si="86"/>
        <v>0</v>
      </c>
      <c r="W203" s="49">
        <f t="shared" si="62"/>
        <v>0</v>
      </c>
      <c r="Y203" s="68"/>
    </row>
    <row r="204" spans="1:26" s="25" customFormat="1" ht="107.25" hidden="1" customHeight="1" x14ac:dyDescent="0.25">
      <c r="A204" s="14"/>
      <c r="B204" s="110">
        <f t="shared" si="63"/>
        <v>193</v>
      </c>
      <c r="C204" s="113" t="s">
        <v>305</v>
      </c>
      <c r="D204" s="117" t="s">
        <v>319</v>
      </c>
      <c r="E204" s="114" t="s">
        <v>320</v>
      </c>
      <c r="F204" s="68">
        <v>6683.04</v>
      </c>
      <c r="G204" s="68">
        <f t="shared" si="71"/>
        <v>93027.916799999992</v>
      </c>
      <c r="H204" s="109" t="s">
        <v>477</v>
      </c>
      <c r="I204" s="68">
        <f t="shared" si="78"/>
        <v>102331</v>
      </c>
      <c r="M204" s="48">
        <f t="shared" si="79"/>
        <v>0</v>
      </c>
      <c r="N204" s="49">
        <f t="shared" si="80"/>
        <v>0</v>
      </c>
      <c r="O204" s="49">
        <f t="shared" si="58"/>
        <v>0</v>
      </c>
      <c r="P204" s="48">
        <f t="shared" si="81"/>
        <v>1</v>
      </c>
      <c r="Q204" s="49">
        <f t="shared" si="82"/>
        <v>102331</v>
      </c>
      <c r="R204" s="49">
        <f t="shared" si="60"/>
        <v>93027.916799999992</v>
      </c>
      <c r="S204" s="48">
        <f t="shared" si="83"/>
        <v>0</v>
      </c>
      <c r="T204" s="49">
        <f t="shared" si="84"/>
        <v>0</v>
      </c>
      <c r="U204" s="49">
        <f t="shared" si="85"/>
        <v>0</v>
      </c>
      <c r="V204" s="49">
        <f t="shared" si="86"/>
        <v>0</v>
      </c>
      <c r="W204" s="49">
        <f t="shared" si="62"/>
        <v>0</v>
      </c>
      <c r="Y204" s="68"/>
    </row>
    <row r="205" spans="1:26" s="25" customFormat="1" ht="82.5" hidden="1" customHeight="1" x14ac:dyDescent="0.25">
      <c r="A205" s="14"/>
      <c r="B205" s="110">
        <f t="shared" si="63"/>
        <v>194</v>
      </c>
      <c r="C205" s="113" t="s">
        <v>305</v>
      </c>
      <c r="D205" s="117" t="s">
        <v>321</v>
      </c>
      <c r="E205" s="114" t="s">
        <v>322</v>
      </c>
      <c r="F205" s="68">
        <v>40000</v>
      </c>
      <c r="G205" s="68">
        <f t="shared" si="71"/>
        <v>556800</v>
      </c>
      <c r="H205" s="109" t="s">
        <v>477</v>
      </c>
      <c r="I205" s="68">
        <f t="shared" si="78"/>
        <v>612480</v>
      </c>
      <c r="M205" s="48">
        <f t="shared" si="79"/>
        <v>0</v>
      </c>
      <c r="N205" s="49">
        <f t="shared" si="80"/>
        <v>0</v>
      </c>
      <c r="O205" s="49">
        <f t="shared" ref="O205:O268" si="87">IF($H205="sustitución",$G205,0)</f>
        <v>0</v>
      </c>
      <c r="P205" s="48">
        <f t="shared" si="81"/>
        <v>1</v>
      </c>
      <c r="Q205" s="49">
        <f t="shared" si="82"/>
        <v>612480</v>
      </c>
      <c r="R205" s="49">
        <f t="shared" ref="R205:R268" si="88">IF($H205="Renovación con incremento",$G205,0)</f>
        <v>556800</v>
      </c>
      <c r="S205" s="48">
        <f t="shared" si="83"/>
        <v>0</v>
      </c>
      <c r="T205" s="49">
        <f t="shared" si="84"/>
        <v>0</v>
      </c>
      <c r="U205" s="49">
        <f t="shared" si="85"/>
        <v>0</v>
      </c>
      <c r="V205" s="49">
        <f t="shared" si="86"/>
        <v>0</v>
      </c>
      <c r="W205" s="49">
        <f t="shared" ref="W205:W268" si="89">IF($H205="Cancelación",$G205,0)</f>
        <v>0</v>
      </c>
      <c r="Y205" s="68"/>
    </row>
    <row r="206" spans="1:26" s="25" customFormat="1" ht="87.75" hidden="1" customHeight="1" x14ac:dyDescent="0.25">
      <c r="A206" s="21"/>
      <c r="B206" s="110">
        <f t="shared" ref="B206:B268" si="90">+B205+1</f>
        <v>195</v>
      </c>
      <c r="C206" s="113" t="s">
        <v>305</v>
      </c>
      <c r="D206" s="117" t="s">
        <v>323</v>
      </c>
      <c r="E206" s="114" t="s">
        <v>324</v>
      </c>
      <c r="F206" s="68">
        <v>1994.18</v>
      </c>
      <c r="G206" s="68">
        <f t="shared" si="71"/>
        <v>27758.985599999996</v>
      </c>
      <c r="H206" s="109" t="s">
        <v>477</v>
      </c>
      <c r="I206" s="68">
        <f t="shared" si="78"/>
        <v>30535</v>
      </c>
      <c r="M206" s="48">
        <f t="shared" si="79"/>
        <v>0</v>
      </c>
      <c r="N206" s="49">
        <f t="shared" si="80"/>
        <v>0</v>
      </c>
      <c r="O206" s="49">
        <f t="shared" si="87"/>
        <v>0</v>
      </c>
      <c r="P206" s="48">
        <f t="shared" si="81"/>
        <v>1</v>
      </c>
      <c r="Q206" s="49">
        <f t="shared" si="82"/>
        <v>30535</v>
      </c>
      <c r="R206" s="49">
        <f t="shared" si="88"/>
        <v>27758.985599999996</v>
      </c>
      <c r="S206" s="48">
        <f t="shared" si="83"/>
        <v>0</v>
      </c>
      <c r="T206" s="49">
        <f t="shared" si="84"/>
        <v>0</v>
      </c>
      <c r="U206" s="49">
        <f t="shared" si="85"/>
        <v>0</v>
      </c>
      <c r="V206" s="49">
        <f t="shared" si="86"/>
        <v>0</v>
      </c>
      <c r="W206" s="49">
        <f t="shared" si="89"/>
        <v>0</v>
      </c>
      <c r="Y206" s="68"/>
    </row>
    <row r="207" spans="1:26" s="25" customFormat="1" ht="160.5" hidden="1" customHeight="1" x14ac:dyDescent="0.25">
      <c r="A207" s="21"/>
      <c r="B207" s="110">
        <f t="shared" si="90"/>
        <v>196</v>
      </c>
      <c r="C207" s="113" t="s">
        <v>305</v>
      </c>
      <c r="D207" s="117" t="s">
        <v>413</v>
      </c>
      <c r="E207" s="114" t="s">
        <v>385</v>
      </c>
      <c r="F207" s="68">
        <v>142132.35</v>
      </c>
      <c r="G207" s="68">
        <f t="shared" si="71"/>
        <v>1978482.3120000002</v>
      </c>
      <c r="H207" s="109" t="s">
        <v>477</v>
      </c>
      <c r="I207" s="68">
        <f t="shared" si="78"/>
        <v>2176331</v>
      </c>
      <c r="M207" s="48">
        <f t="shared" si="79"/>
        <v>0</v>
      </c>
      <c r="N207" s="49">
        <f t="shared" si="80"/>
        <v>0</v>
      </c>
      <c r="O207" s="49">
        <f t="shared" si="87"/>
        <v>0</v>
      </c>
      <c r="P207" s="48">
        <f t="shared" si="81"/>
        <v>1</v>
      </c>
      <c r="Q207" s="49">
        <f t="shared" si="82"/>
        <v>2176331</v>
      </c>
      <c r="R207" s="49">
        <f t="shared" si="88"/>
        <v>1978482.3120000002</v>
      </c>
      <c r="S207" s="48">
        <f t="shared" si="83"/>
        <v>0</v>
      </c>
      <c r="T207" s="49">
        <f t="shared" si="84"/>
        <v>0</v>
      </c>
      <c r="U207" s="49">
        <f t="shared" si="85"/>
        <v>0</v>
      </c>
      <c r="V207" s="49">
        <f t="shared" si="86"/>
        <v>0</v>
      </c>
      <c r="W207" s="49">
        <f t="shared" si="89"/>
        <v>0</v>
      </c>
      <c r="Y207" s="68"/>
    </row>
    <row r="208" spans="1:26" s="25" customFormat="1" ht="50.1" customHeight="1" x14ac:dyDescent="0.25">
      <c r="A208" s="23"/>
      <c r="B208" s="110">
        <f t="shared" si="90"/>
        <v>197</v>
      </c>
      <c r="C208" s="113" t="s">
        <v>305</v>
      </c>
      <c r="D208" s="117" t="s">
        <v>451</v>
      </c>
      <c r="E208" s="114" t="s">
        <v>431</v>
      </c>
      <c r="F208" s="68">
        <v>13604.71</v>
      </c>
      <c r="G208" s="68">
        <f t="shared" si="71"/>
        <v>189377.56319999998</v>
      </c>
      <c r="H208" s="109" t="s">
        <v>463</v>
      </c>
      <c r="I208" s="73">
        <f>ROUNDUP(G208,0)</f>
        <v>189378</v>
      </c>
      <c r="J208" s="26">
        <f>SUM(I195:I208)</f>
        <v>14334950</v>
      </c>
      <c r="K208" s="26"/>
      <c r="L208" s="26">
        <f>+K208+J208</f>
        <v>14334950</v>
      </c>
      <c r="M208" s="48">
        <f t="shared" si="79"/>
        <v>0</v>
      </c>
      <c r="N208" s="49">
        <f t="shared" si="80"/>
        <v>0</v>
      </c>
      <c r="O208" s="49">
        <f t="shared" si="87"/>
        <v>0</v>
      </c>
      <c r="P208" s="48">
        <f t="shared" si="81"/>
        <v>0</v>
      </c>
      <c r="Q208" s="49">
        <f t="shared" si="82"/>
        <v>0</v>
      </c>
      <c r="R208" s="49">
        <f t="shared" si="88"/>
        <v>0</v>
      </c>
      <c r="S208" s="48">
        <f t="shared" si="83"/>
        <v>0</v>
      </c>
      <c r="T208" s="49">
        <f t="shared" si="84"/>
        <v>0</v>
      </c>
      <c r="U208" s="49">
        <f t="shared" si="85"/>
        <v>1</v>
      </c>
      <c r="V208" s="49">
        <f t="shared" si="86"/>
        <v>189378</v>
      </c>
      <c r="W208" s="49">
        <f t="shared" si="89"/>
        <v>189377.56319999998</v>
      </c>
      <c r="Y208" s="68"/>
    </row>
    <row r="209" spans="1:26" s="25" customFormat="1" ht="93.75" hidden="1" customHeight="1" x14ac:dyDescent="0.25">
      <c r="A209" s="16"/>
      <c r="B209" s="110">
        <f t="shared" si="90"/>
        <v>198</v>
      </c>
      <c r="C209" s="113" t="s">
        <v>325</v>
      </c>
      <c r="D209" s="117" t="s">
        <v>326</v>
      </c>
      <c r="E209" s="114" t="s">
        <v>327</v>
      </c>
      <c r="F209" s="68">
        <v>369400</v>
      </c>
      <c r="G209" s="68">
        <f t="shared" si="71"/>
        <v>5142048</v>
      </c>
      <c r="H209" s="120" t="s">
        <v>462</v>
      </c>
      <c r="I209" s="68">
        <f t="shared" ref="I209:I210" si="91">ROUNDUP(+G209*1.15,0)</f>
        <v>5913356</v>
      </c>
      <c r="M209" s="48">
        <f t="shared" si="79"/>
        <v>1</v>
      </c>
      <c r="N209" s="49">
        <f t="shared" si="80"/>
        <v>5913356</v>
      </c>
      <c r="O209" s="49">
        <f t="shared" si="87"/>
        <v>5142048</v>
      </c>
      <c r="P209" s="48">
        <f t="shared" si="81"/>
        <v>0</v>
      </c>
      <c r="Q209" s="49">
        <f t="shared" si="82"/>
        <v>0</v>
      </c>
      <c r="R209" s="49">
        <f t="shared" si="88"/>
        <v>0</v>
      </c>
      <c r="S209" s="48">
        <f t="shared" si="83"/>
        <v>0</v>
      </c>
      <c r="T209" s="49">
        <f t="shared" si="84"/>
        <v>0</v>
      </c>
      <c r="U209" s="49">
        <f t="shared" si="85"/>
        <v>0</v>
      </c>
      <c r="V209" s="49">
        <f t="shared" si="86"/>
        <v>0</v>
      </c>
      <c r="W209" s="49">
        <f t="shared" si="89"/>
        <v>0</v>
      </c>
      <c r="Y209" s="68"/>
      <c r="Z209" s="157"/>
    </row>
    <row r="210" spans="1:26" s="25" customFormat="1" ht="90" hidden="1" customHeight="1" x14ac:dyDescent="0.25">
      <c r="A210" s="14"/>
      <c r="B210" s="110">
        <f t="shared" si="90"/>
        <v>199</v>
      </c>
      <c r="C210" s="113" t="s">
        <v>325</v>
      </c>
      <c r="D210" s="117" t="s">
        <v>328</v>
      </c>
      <c r="E210" s="114" t="s">
        <v>142</v>
      </c>
      <c r="F210" s="68">
        <v>4406</v>
      </c>
      <c r="G210" s="68">
        <f t="shared" si="71"/>
        <v>61331.519999999997</v>
      </c>
      <c r="H210" s="134" t="s">
        <v>462</v>
      </c>
      <c r="I210" s="68">
        <f t="shared" si="91"/>
        <v>70532</v>
      </c>
      <c r="M210" s="48">
        <f t="shared" si="79"/>
        <v>1</v>
      </c>
      <c r="N210" s="49">
        <f t="shared" si="80"/>
        <v>70532</v>
      </c>
      <c r="O210" s="49">
        <f t="shared" si="87"/>
        <v>61331.519999999997</v>
      </c>
      <c r="P210" s="48">
        <f t="shared" si="81"/>
        <v>0</v>
      </c>
      <c r="Q210" s="49">
        <f t="shared" si="82"/>
        <v>0</v>
      </c>
      <c r="R210" s="49">
        <f t="shared" si="88"/>
        <v>0</v>
      </c>
      <c r="S210" s="48">
        <f t="shared" si="83"/>
        <v>0</v>
      </c>
      <c r="T210" s="49">
        <f t="shared" si="84"/>
        <v>0</v>
      </c>
      <c r="U210" s="49">
        <f t="shared" si="85"/>
        <v>0</v>
      </c>
      <c r="V210" s="49">
        <f t="shared" si="86"/>
        <v>0</v>
      </c>
      <c r="W210" s="49">
        <f t="shared" si="89"/>
        <v>0</v>
      </c>
      <c r="Y210" s="68"/>
      <c r="Z210" s="157"/>
    </row>
    <row r="211" spans="1:26" s="25" customFormat="1" ht="95.25" hidden="1" customHeight="1" x14ac:dyDescent="0.25">
      <c r="A211" s="14"/>
      <c r="B211" s="110">
        <f t="shared" si="90"/>
        <v>200</v>
      </c>
      <c r="C211" s="113" t="s">
        <v>325</v>
      </c>
      <c r="D211" s="117" t="s">
        <v>329</v>
      </c>
      <c r="E211" s="114" t="s">
        <v>330</v>
      </c>
      <c r="F211" s="68">
        <v>3200</v>
      </c>
      <c r="G211" s="68">
        <f t="shared" si="71"/>
        <v>44544</v>
      </c>
      <c r="H211" s="109" t="s">
        <v>477</v>
      </c>
      <c r="I211" s="68">
        <f>ROUNDUP(G211*1.1,0)</f>
        <v>48999</v>
      </c>
      <c r="M211" s="48">
        <f t="shared" si="79"/>
        <v>0</v>
      </c>
      <c r="N211" s="49">
        <f t="shared" si="80"/>
        <v>0</v>
      </c>
      <c r="O211" s="49">
        <f t="shared" si="87"/>
        <v>0</v>
      </c>
      <c r="P211" s="48">
        <f t="shared" si="81"/>
        <v>1</v>
      </c>
      <c r="Q211" s="49">
        <f t="shared" si="82"/>
        <v>48999</v>
      </c>
      <c r="R211" s="49">
        <f t="shared" si="88"/>
        <v>44544</v>
      </c>
      <c r="S211" s="48">
        <f t="shared" si="83"/>
        <v>0</v>
      </c>
      <c r="T211" s="49">
        <f t="shared" si="84"/>
        <v>0</v>
      </c>
      <c r="U211" s="49">
        <f t="shared" si="85"/>
        <v>0</v>
      </c>
      <c r="V211" s="49">
        <f t="shared" si="86"/>
        <v>0</v>
      </c>
      <c r="W211" s="49">
        <f t="shared" si="89"/>
        <v>0</v>
      </c>
      <c r="Y211" s="68"/>
    </row>
    <row r="212" spans="1:26" s="25" customFormat="1" ht="72" hidden="1" customHeight="1" x14ac:dyDescent="0.25">
      <c r="A212" s="14"/>
      <c r="B212" s="110">
        <f t="shared" si="90"/>
        <v>201</v>
      </c>
      <c r="C212" s="113" t="s">
        <v>325</v>
      </c>
      <c r="D212" s="117" t="s">
        <v>331</v>
      </c>
      <c r="E212" s="114" t="s">
        <v>332</v>
      </c>
      <c r="F212" s="68">
        <v>31329</v>
      </c>
      <c r="G212" s="68">
        <f t="shared" si="71"/>
        <v>436099.68</v>
      </c>
      <c r="H212" s="120" t="s">
        <v>462</v>
      </c>
      <c r="I212" s="68">
        <f>ROUNDUP(+G212*1.15,0)</f>
        <v>501515</v>
      </c>
      <c r="M212" s="48">
        <f t="shared" si="79"/>
        <v>1</v>
      </c>
      <c r="N212" s="49">
        <f t="shared" si="80"/>
        <v>501515</v>
      </c>
      <c r="O212" s="49">
        <f t="shared" si="87"/>
        <v>436099.68</v>
      </c>
      <c r="P212" s="48">
        <f t="shared" si="81"/>
        <v>0</v>
      </c>
      <c r="Q212" s="49">
        <f t="shared" si="82"/>
        <v>0</v>
      </c>
      <c r="R212" s="49">
        <f t="shared" si="88"/>
        <v>0</v>
      </c>
      <c r="S212" s="48">
        <f t="shared" si="83"/>
        <v>0</v>
      </c>
      <c r="T212" s="49">
        <f t="shared" si="84"/>
        <v>0</v>
      </c>
      <c r="U212" s="49">
        <f t="shared" si="85"/>
        <v>0</v>
      </c>
      <c r="V212" s="49">
        <f t="shared" si="86"/>
        <v>0</v>
      </c>
      <c r="W212" s="49">
        <f t="shared" si="89"/>
        <v>0</v>
      </c>
      <c r="Y212" s="68"/>
      <c r="Z212" s="157"/>
    </row>
    <row r="213" spans="1:26" s="25" customFormat="1" ht="79.5" hidden="1" customHeight="1" x14ac:dyDescent="0.25">
      <c r="A213" s="14"/>
      <c r="B213" s="110">
        <f t="shared" si="90"/>
        <v>202</v>
      </c>
      <c r="C213" s="113" t="s">
        <v>325</v>
      </c>
      <c r="D213" s="117" t="s">
        <v>333</v>
      </c>
      <c r="E213" s="114" t="s">
        <v>144</v>
      </c>
      <c r="F213" s="68">
        <v>22960</v>
      </c>
      <c r="G213" s="68">
        <f t="shared" si="71"/>
        <v>319603.19999999995</v>
      </c>
      <c r="H213" s="109" t="s">
        <v>477</v>
      </c>
      <c r="I213" s="68">
        <f>ROUNDUP(G213*1.1,0)</f>
        <v>351564</v>
      </c>
      <c r="M213" s="48">
        <f t="shared" si="79"/>
        <v>0</v>
      </c>
      <c r="N213" s="49">
        <f t="shared" si="80"/>
        <v>0</v>
      </c>
      <c r="O213" s="49">
        <f t="shared" si="87"/>
        <v>0</v>
      </c>
      <c r="P213" s="48">
        <f t="shared" si="81"/>
        <v>1</v>
      </c>
      <c r="Q213" s="49">
        <f t="shared" si="82"/>
        <v>351564</v>
      </c>
      <c r="R213" s="49">
        <f t="shared" si="88"/>
        <v>319603.19999999995</v>
      </c>
      <c r="S213" s="48">
        <f t="shared" si="83"/>
        <v>0</v>
      </c>
      <c r="T213" s="49">
        <f t="shared" si="84"/>
        <v>0</v>
      </c>
      <c r="U213" s="49">
        <f t="shared" si="85"/>
        <v>0</v>
      </c>
      <c r="V213" s="49">
        <f t="shared" si="86"/>
        <v>0</v>
      </c>
      <c r="W213" s="49">
        <f t="shared" si="89"/>
        <v>0</v>
      </c>
      <c r="Y213" s="68"/>
    </row>
    <row r="214" spans="1:26" s="25" customFormat="1" ht="86.25" hidden="1" customHeight="1" x14ac:dyDescent="0.25">
      <c r="A214" s="14"/>
      <c r="B214" s="110">
        <f t="shared" si="90"/>
        <v>203</v>
      </c>
      <c r="C214" s="113" t="s">
        <v>325</v>
      </c>
      <c r="D214" s="117" t="s">
        <v>334</v>
      </c>
      <c r="E214" s="114" t="s">
        <v>335</v>
      </c>
      <c r="F214" s="68">
        <v>43890</v>
      </c>
      <c r="G214" s="68">
        <f>+F214*12*1.08</f>
        <v>568814.4</v>
      </c>
      <c r="H214" s="120" t="s">
        <v>462</v>
      </c>
      <c r="I214" s="68">
        <f>ROUNDUP(+G214*1.15,0)</f>
        <v>654137</v>
      </c>
      <c r="M214" s="48">
        <f t="shared" si="79"/>
        <v>1</v>
      </c>
      <c r="N214" s="49">
        <f t="shared" si="80"/>
        <v>654137</v>
      </c>
      <c r="O214" s="49">
        <f t="shared" si="87"/>
        <v>568814.4</v>
      </c>
      <c r="P214" s="48">
        <f t="shared" si="81"/>
        <v>0</v>
      </c>
      <c r="Q214" s="49">
        <f t="shared" si="82"/>
        <v>0</v>
      </c>
      <c r="R214" s="49">
        <f t="shared" si="88"/>
        <v>0</v>
      </c>
      <c r="S214" s="48">
        <f t="shared" si="83"/>
        <v>0</v>
      </c>
      <c r="T214" s="49">
        <f t="shared" si="84"/>
        <v>0</v>
      </c>
      <c r="U214" s="49">
        <f t="shared" si="85"/>
        <v>0</v>
      </c>
      <c r="V214" s="49">
        <f t="shared" si="86"/>
        <v>0</v>
      </c>
      <c r="W214" s="49">
        <f t="shared" si="89"/>
        <v>0</v>
      </c>
      <c r="Y214" s="68"/>
      <c r="Z214" s="157"/>
    </row>
    <row r="215" spans="1:26" s="25" customFormat="1" ht="99" hidden="1" customHeight="1" x14ac:dyDescent="0.25">
      <c r="A215" s="14"/>
      <c r="B215" s="110">
        <f t="shared" si="90"/>
        <v>204</v>
      </c>
      <c r="C215" s="113" t="s">
        <v>325</v>
      </c>
      <c r="D215" s="117" t="s">
        <v>336</v>
      </c>
      <c r="E215" s="114" t="s">
        <v>337</v>
      </c>
      <c r="F215" s="68">
        <v>184981.2</v>
      </c>
      <c r="G215" s="68">
        <f t="shared" si="71"/>
        <v>2574938.3040000005</v>
      </c>
      <c r="H215" s="109" t="s">
        <v>477</v>
      </c>
      <c r="I215" s="68">
        <f>ROUNDUP(G215*1.1,0)</f>
        <v>2832433</v>
      </c>
      <c r="M215" s="48">
        <f t="shared" si="79"/>
        <v>0</v>
      </c>
      <c r="N215" s="49">
        <f t="shared" si="80"/>
        <v>0</v>
      </c>
      <c r="O215" s="49">
        <f t="shared" si="87"/>
        <v>0</v>
      </c>
      <c r="P215" s="48">
        <f t="shared" si="81"/>
        <v>1</v>
      </c>
      <c r="Q215" s="49">
        <f t="shared" si="82"/>
        <v>2832433</v>
      </c>
      <c r="R215" s="49">
        <f t="shared" si="88"/>
        <v>2574938.3040000005</v>
      </c>
      <c r="S215" s="48">
        <f t="shared" si="83"/>
        <v>0</v>
      </c>
      <c r="T215" s="49">
        <f t="shared" si="84"/>
        <v>0</v>
      </c>
      <c r="U215" s="49">
        <f t="shared" si="85"/>
        <v>0</v>
      </c>
      <c r="V215" s="49">
        <f t="shared" si="86"/>
        <v>0</v>
      </c>
      <c r="W215" s="49">
        <f t="shared" si="89"/>
        <v>0</v>
      </c>
      <c r="Y215" s="68"/>
    </row>
    <row r="216" spans="1:26" s="25" customFormat="1" ht="95.25" hidden="1" customHeight="1" x14ac:dyDescent="0.25">
      <c r="A216" s="14"/>
      <c r="B216" s="110">
        <f t="shared" si="90"/>
        <v>205</v>
      </c>
      <c r="C216" s="113" t="s">
        <v>325</v>
      </c>
      <c r="D216" s="117" t="s">
        <v>338</v>
      </c>
      <c r="E216" s="114" t="s">
        <v>22</v>
      </c>
      <c r="F216" s="68">
        <v>39900</v>
      </c>
      <c r="G216" s="68">
        <f>+F216*12*1.08</f>
        <v>517104.00000000006</v>
      </c>
      <c r="H216" s="120" t="s">
        <v>462</v>
      </c>
      <c r="I216" s="68">
        <f>ROUNDUP(+G216*1.15,0)</f>
        <v>594670</v>
      </c>
      <c r="M216" s="48">
        <f t="shared" si="79"/>
        <v>1</v>
      </c>
      <c r="N216" s="49">
        <f t="shared" si="80"/>
        <v>594670</v>
      </c>
      <c r="O216" s="49">
        <f t="shared" si="87"/>
        <v>517104.00000000006</v>
      </c>
      <c r="P216" s="48">
        <f t="shared" si="81"/>
        <v>0</v>
      </c>
      <c r="Q216" s="49">
        <f t="shared" si="82"/>
        <v>0</v>
      </c>
      <c r="R216" s="49">
        <f t="shared" si="88"/>
        <v>0</v>
      </c>
      <c r="S216" s="48">
        <f t="shared" si="83"/>
        <v>0</v>
      </c>
      <c r="T216" s="49">
        <f t="shared" si="84"/>
        <v>0</v>
      </c>
      <c r="U216" s="49">
        <f t="shared" si="85"/>
        <v>0</v>
      </c>
      <c r="V216" s="49">
        <f t="shared" si="86"/>
        <v>0</v>
      </c>
      <c r="W216" s="49">
        <f t="shared" si="89"/>
        <v>0</v>
      </c>
      <c r="Y216" s="68"/>
      <c r="Z216" s="157"/>
    </row>
    <row r="217" spans="1:26" s="24" customFormat="1" ht="90" hidden="1" customHeight="1" x14ac:dyDescent="0.25">
      <c r="A217" s="16"/>
      <c r="B217" s="110">
        <f t="shared" si="90"/>
        <v>206</v>
      </c>
      <c r="C217" s="113" t="s">
        <v>325</v>
      </c>
      <c r="D217" s="117" t="s">
        <v>339</v>
      </c>
      <c r="E217" s="114" t="s">
        <v>22</v>
      </c>
      <c r="F217" s="68">
        <v>26988.25</v>
      </c>
      <c r="G217" s="68">
        <f t="shared" si="71"/>
        <v>375676.44</v>
      </c>
      <c r="H217" s="109" t="s">
        <v>477</v>
      </c>
      <c r="I217" s="68">
        <f t="shared" ref="I217:I219" si="92">ROUNDUP(G217*1.1,0)</f>
        <v>413245</v>
      </c>
      <c r="M217" s="48">
        <f t="shared" si="79"/>
        <v>0</v>
      </c>
      <c r="N217" s="49">
        <f t="shared" si="80"/>
        <v>0</v>
      </c>
      <c r="O217" s="49">
        <f t="shared" si="87"/>
        <v>0</v>
      </c>
      <c r="P217" s="48">
        <f t="shared" si="81"/>
        <v>1</v>
      </c>
      <c r="Q217" s="49">
        <f t="shared" si="82"/>
        <v>413245</v>
      </c>
      <c r="R217" s="49">
        <f t="shared" si="88"/>
        <v>375676.44</v>
      </c>
      <c r="S217" s="48">
        <f t="shared" si="83"/>
        <v>0</v>
      </c>
      <c r="T217" s="49">
        <f t="shared" si="84"/>
        <v>0</v>
      </c>
      <c r="U217" s="49">
        <f t="shared" si="85"/>
        <v>0</v>
      </c>
      <c r="V217" s="49">
        <f t="shared" si="86"/>
        <v>0</v>
      </c>
      <c r="W217" s="49">
        <f t="shared" si="89"/>
        <v>0</v>
      </c>
      <c r="Y217" s="68"/>
    </row>
    <row r="218" spans="1:26" s="25" customFormat="1" ht="110.25" hidden="1" customHeight="1" x14ac:dyDescent="0.25">
      <c r="A218" s="16"/>
      <c r="B218" s="110">
        <f t="shared" si="90"/>
        <v>207</v>
      </c>
      <c r="C218" s="113" t="s">
        <v>325</v>
      </c>
      <c r="D218" s="117" t="s">
        <v>340</v>
      </c>
      <c r="E218" s="114" t="s">
        <v>22</v>
      </c>
      <c r="F218" s="68">
        <v>100100</v>
      </c>
      <c r="G218" s="68">
        <f t="shared" si="71"/>
        <v>1393392</v>
      </c>
      <c r="H218" s="109" t="s">
        <v>477</v>
      </c>
      <c r="I218" s="68">
        <f t="shared" si="92"/>
        <v>1532732</v>
      </c>
      <c r="M218" s="48">
        <f t="shared" si="79"/>
        <v>0</v>
      </c>
      <c r="N218" s="49">
        <f t="shared" si="80"/>
        <v>0</v>
      </c>
      <c r="O218" s="49">
        <f t="shared" si="87"/>
        <v>0</v>
      </c>
      <c r="P218" s="48">
        <f t="shared" si="81"/>
        <v>1</v>
      </c>
      <c r="Q218" s="49">
        <f t="shared" si="82"/>
        <v>1532732</v>
      </c>
      <c r="R218" s="49">
        <f t="shared" si="88"/>
        <v>1393392</v>
      </c>
      <c r="S218" s="48">
        <f t="shared" si="83"/>
        <v>0</v>
      </c>
      <c r="T218" s="49">
        <f t="shared" si="84"/>
        <v>0</v>
      </c>
      <c r="U218" s="49">
        <f t="shared" si="85"/>
        <v>0</v>
      </c>
      <c r="V218" s="49">
        <f t="shared" si="86"/>
        <v>0</v>
      </c>
      <c r="W218" s="49">
        <f t="shared" si="89"/>
        <v>0</v>
      </c>
      <c r="Y218" s="68"/>
    </row>
    <row r="219" spans="1:26" s="25" customFormat="1" ht="107.25" hidden="1" customHeight="1" x14ac:dyDescent="0.25">
      <c r="A219" s="16"/>
      <c r="B219" s="110">
        <f t="shared" si="90"/>
        <v>208</v>
      </c>
      <c r="C219" s="113" t="s">
        <v>325</v>
      </c>
      <c r="D219" s="117" t="s">
        <v>341</v>
      </c>
      <c r="E219" s="114" t="s">
        <v>86</v>
      </c>
      <c r="F219" s="68">
        <v>17119.59</v>
      </c>
      <c r="G219" s="68">
        <f t="shared" si="71"/>
        <v>238304.69279999999</v>
      </c>
      <c r="H219" s="109" t="s">
        <v>477</v>
      </c>
      <c r="I219" s="68">
        <f t="shared" si="92"/>
        <v>262136</v>
      </c>
      <c r="M219" s="48">
        <f t="shared" si="79"/>
        <v>0</v>
      </c>
      <c r="N219" s="49">
        <f t="shared" si="80"/>
        <v>0</v>
      </c>
      <c r="O219" s="49">
        <f t="shared" si="87"/>
        <v>0</v>
      </c>
      <c r="P219" s="48">
        <f t="shared" si="81"/>
        <v>1</v>
      </c>
      <c r="Q219" s="49">
        <f t="shared" si="82"/>
        <v>262136</v>
      </c>
      <c r="R219" s="49">
        <f t="shared" si="88"/>
        <v>238304.69279999999</v>
      </c>
      <c r="S219" s="48">
        <f t="shared" si="83"/>
        <v>0</v>
      </c>
      <c r="T219" s="49">
        <f t="shared" si="84"/>
        <v>0</v>
      </c>
      <c r="U219" s="49">
        <f t="shared" si="85"/>
        <v>0</v>
      </c>
      <c r="V219" s="49">
        <f t="shared" si="86"/>
        <v>0</v>
      </c>
      <c r="W219" s="49">
        <f t="shared" si="89"/>
        <v>0</v>
      </c>
      <c r="Y219" s="68"/>
    </row>
    <row r="220" spans="1:26" s="25" customFormat="1" ht="110.25" hidden="1" customHeight="1" x14ac:dyDescent="0.25">
      <c r="A220" s="16"/>
      <c r="B220" s="110">
        <f t="shared" si="90"/>
        <v>209</v>
      </c>
      <c r="C220" s="113" t="s">
        <v>325</v>
      </c>
      <c r="D220" s="117" t="s">
        <v>342</v>
      </c>
      <c r="E220" s="114" t="s">
        <v>41</v>
      </c>
      <c r="F220" s="68">
        <v>219500</v>
      </c>
      <c r="G220" s="68">
        <f t="shared" si="71"/>
        <v>3055440</v>
      </c>
      <c r="H220" s="109" t="s">
        <v>478</v>
      </c>
      <c r="I220" s="68">
        <f>ROUNDUP(G220,0)</f>
        <v>3055440</v>
      </c>
      <c r="M220" s="48">
        <f t="shared" si="79"/>
        <v>0</v>
      </c>
      <c r="N220" s="49">
        <f t="shared" si="80"/>
        <v>0</v>
      </c>
      <c r="O220" s="49">
        <f t="shared" si="87"/>
        <v>0</v>
      </c>
      <c r="P220" s="48">
        <f t="shared" si="81"/>
        <v>0</v>
      </c>
      <c r="Q220" s="49">
        <f t="shared" si="82"/>
        <v>0</v>
      </c>
      <c r="R220" s="49">
        <f t="shared" si="88"/>
        <v>0</v>
      </c>
      <c r="S220" s="48">
        <f t="shared" si="83"/>
        <v>1</v>
      </c>
      <c r="T220" s="49">
        <f t="shared" si="84"/>
        <v>3055440</v>
      </c>
      <c r="U220" s="49">
        <f t="shared" si="85"/>
        <v>0</v>
      </c>
      <c r="V220" s="49">
        <f t="shared" si="86"/>
        <v>0</v>
      </c>
      <c r="W220" s="49">
        <f t="shared" si="89"/>
        <v>0</v>
      </c>
      <c r="Y220" s="68"/>
    </row>
    <row r="221" spans="1:26" ht="101.25" hidden="1" customHeight="1" x14ac:dyDescent="0.2">
      <c r="B221" s="110">
        <f t="shared" si="90"/>
        <v>210</v>
      </c>
      <c r="C221" s="113" t="s">
        <v>325</v>
      </c>
      <c r="D221" s="117" t="s">
        <v>343</v>
      </c>
      <c r="E221" s="114" t="s">
        <v>41</v>
      </c>
      <c r="F221" s="68">
        <v>21795</v>
      </c>
      <c r="G221" s="68">
        <f t="shared" si="71"/>
        <v>303386.39999999997</v>
      </c>
      <c r="H221" s="109" t="s">
        <v>477</v>
      </c>
      <c r="I221" s="68">
        <f>ROUNDUP(G221*1.1,0)</f>
        <v>333726</v>
      </c>
      <c r="M221" s="48">
        <f t="shared" si="79"/>
        <v>0</v>
      </c>
      <c r="N221" s="49">
        <f t="shared" si="80"/>
        <v>0</v>
      </c>
      <c r="O221" s="49">
        <f t="shared" si="87"/>
        <v>0</v>
      </c>
      <c r="P221" s="48">
        <f t="shared" si="81"/>
        <v>1</v>
      </c>
      <c r="Q221" s="49">
        <f t="shared" si="82"/>
        <v>333726</v>
      </c>
      <c r="R221" s="49">
        <f t="shared" si="88"/>
        <v>303386.39999999997</v>
      </c>
      <c r="S221" s="48">
        <f t="shared" si="83"/>
        <v>0</v>
      </c>
      <c r="T221" s="49">
        <f t="shared" si="84"/>
        <v>0</v>
      </c>
      <c r="U221" s="49">
        <f t="shared" si="85"/>
        <v>0</v>
      </c>
      <c r="V221" s="49">
        <f t="shared" si="86"/>
        <v>0</v>
      </c>
      <c r="W221" s="49">
        <f t="shared" si="89"/>
        <v>0</v>
      </c>
      <c r="Y221" s="68"/>
      <c r="Z221" s="15"/>
    </row>
    <row r="222" spans="1:26" ht="90" hidden="1" customHeight="1" x14ac:dyDescent="0.2">
      <c r="B222" s="110">
        <f t="shared" si="90"/>
        <v>211</v>
      </c>
      <c r="C222" s="113" t="s">
        <v>325</v>
      </c>
      <c r="D222" s="117" t="s">
        <v>344</v>
      </c>
      <c r="E222" s="114" t="s">
        <v>86</v>
      </c>
      <c r="F222" s="68">
        <v>6328</v>
      </c>
      <c r="G222" s="68">
        <f t="shared" si="71"/>
        <v>88085.759999999995</v>
      </c>
      <c r="H222" s="70" t="s">
        <v>462</v>
      </c>
      <c r="I222" s="68">
        <f t="shared" ref="I222:I224" si="93">ROUNDUP(+G222*1.15,0)</f>
        <v>101299</v>
      </c>
      <c r="M222" s="48">
        <f t="shared" si="79"/>
        <v>1</v>
      </c>
      <c r="N222" s="49">
        <f t="shared" si="80"/>
        <v>101299</v>
      </c>
      <c r="O222" s="49">
        <f t="shared" si="87"/>
        <v>88085.759999999995</v>
      </c>
      <c r="P222" s="48">
        <f t="shared" si="81"/>
        <v>0</v>
      </c>
      <c r="Q222" s="49">
        <f t="shared" si="82"/>
        <v>0</v>
      </c>
      <c r="R222" s="49">
        <f t="shared" si="88"/>
        <v>0</v>
      </c>
      <c r="S222" s="48">
        <f t="shared" si="83"/>
        <v>0</v>
      </c>
      <c r="T222" s="49">
        <f t="shared" si="84"/>
        <v>0</v>
      </c>
      <c r="U222" s="49">
        <f t="shared" si="85"/>
        <v>0</v>
      </c>
      <c r="V222" s="49">
        <f t="shared" si="86"/>
        <v>0</v>
      </c>
      <c r="W222" s="49">
        <f t="shared" si="89"/>
        <v>0</v>
      </c>
      <c r="Y222" s="68"/>
    </row>
    <row r="223" spans="1:26" s="18" customFormat="1" ht="84.75" hidden="1" customHeight="1" x14ac:dyDescent="0.2">
      <c r="A223" s="16"/>
      <c r="B223" s="110">
        <f t="shared" si="90"/>
        <v>212</v>
      </c>
      <c r="C223" s="113" t="s">
        <v>325</v>
      </c>
      <c r="D223" s="135" t="s">
        <v>345</v>
      </c>
      <c r="E223" s="114" t="s">
        <v>86</v>
      </c>
      <c r="F223" s="136">
        <v>10884</v>
      </c>
      <c r="G223" s="68">
        <f t="shared" si="71"/>
        <v>151505.28</v>
      </c>
      <c r="H223" s="70" t="s">
        <v>462</v>
      </c>
      <c r="I223" s="68">
        <f t="shared" si="93"/>
        <v>174232</v>
      </c>
      <c r="M223" s="48">
        <f t="shared" si="79"/>
        <v>1</v>
      </c>
      <c r="N223" s="49">
        <f t="shared" si="80"/>
        <v>174232</v>
      </c>
      <c r="O223" s="49">
        <f t="shared" si="87"/>
        <v>151505.28</v>
      </c>
      <c r="P223" s="48">
        <f t="shared" si="81"/>
        <v>0</v>
      </c>
      <c r="Q223" s="49">
        <f t="shared" si="82"/>
        <v>0</v>
      </c>
      <c r="R223" s="49">
        <f t="shared" si="88"/>
        <v>0</v>
      </c>
      <c r="S223" s="48">
        <f t="shared" si="83"/>
        <v>0</v>
      </c>
      <c r="T223" s="49">
        <f t="shared" si="84"/>
        <v>0</v>
      </c>
      <c r="U223" s="49">
        <f t="shared" si="85"/>
        <v>0</v>
      </c>
      <c r="V223" s="49">
        <f t="shared" si="86"/>
        <v>0</v>
      </c>
      <c r="W223" s="49">
        <f t="shared" si="89"/>
        <v>0</v>
      </c>
      <c r="Y223" s="68"/>
      <c r="Z223" s="158"/>
    </row>
    <row r="224" spans="1:26" s="18" customFormat="1" ht="45" hidden="1" x14ac:dyDescent="0.2">
      <c r="A224" s="16"/>
      <c r="B224" s="110">
        <f t="shared" si="90"/>
        <v>213</v>
      </c>
      <c r="C224" s="113" t="s">
        <v>325</v>
      </c>
      <c r="D224" s="117" t="s">
        <v>346</v>
      </c>
      <c r="E224" s="114" t="s">
        <v>347</v>
      </c>
      <c r="F224" s="68">
        <v>44708.09</v>
      </c>
      <c r="G224" s="68">
        <f t="shared" si="71"/>
        <v>622336.61279999989</v>
      </c>
      <c r="H224" s="70" t="s">
        <v>462</v>
      </c>
      <c r="I224" s="68">
        <f t="shared" si="93"/>
        <v>715688</v>
      </c>
      <c r="M224" s="48">
        <f t="shared" si="79"/>
        <v>1</v>
      </c>
      <c r="N224" s="49">
        <f t="shared" si="80"/>
        <v>715688</v>
      </c>
      <c r="O224" s="49">
        <f t="shared" si="87"/>
        <v>622336.61279999989</v>
      </c>
      <c r="P224" s="48">
        <f t="shared" si="81"/>
        <v>0</v>
      </c>
      <c r="Q224" s="49">
        <f t="shared" si="82"/>
        <v>0</v>
      </c>
      <c r="R224" s="49">
        <f t="shared" si="88"/>
        <v>0</v>
      </c>
      <c r="S224" s="48">
        <f t="shared" si="83"/>
        <v>0</v>
      </c>
      <c r="T224" s="49">
        <f t="shared" si="84"/>
        <v>0</v>
      </c>
      <c r="U224" s="49">
        <f t="shared" si="85"/>
        <v>0</v>
      </c>
      <c r="V224" s="49">
        <f t="shared" si="86"/>
        <v>0</v>
      </c>
      <c r="W224" s="49">
        <f t="shared" si="89"/>
        <v>0</v>
      </c>
      <c r="Y224" s="68"/>
      <c r="Z224" s="158"/>
    </row>
    <row r="225" spans="1:26" ht="50.1" customHeight="1" x14ac:dyDescent="0.2">
      <c r="A225" s="21"/>
      <c r="B225" s="110">
        <f t="shared" si="90"/>
        <v>214</v>
      </c>
      <c r="C225" s="113" t="s">
        <v>325</v>
      </c>
      <c r="D225" s="117" t="s">
        <v>348</v>
      </c>
      <c r="E225" s="114" t="s">
        <v>86</v>
      </c>
      <c r="F225" s="68">
        <v>33043.47</v>
      </c>
      <c r="G225" s="68">
        <f t="shared" si="71"/>
        <v>459965.10239999997</v>
      </c>
      <c r="H225" s="109" t="s">
        <v>477</v>
      </c>
      <c r="I225" s="68">
        <f t="shared" ref="I225:I228" si="94">ROUNDUP(G225*1.1,0)</f>
        <v>505962</v>
      </c>
      <c r="J225" s="26">
        <f>SUM(I209:I225)</f>
        <v>18061666</v>
      </c>
      <c r="L225" s="26">
        <f t="shared" ref="L225:L226" si="95">+K225+J225</f>
        <v>18061666</v>
      </c>
      <c r="M225" s="48">
        <f t="shared" si="79"/>
        <v>0</v>
      </c>
      <c r="N225" s="49">
        <f t="shared" si="80"/>
        <v>0</v>
      </c>
      <c r="O225" s="49">
        <f t="shared" si="87"/>
        <v>0</v>
      </c>
      <c r="P225" s="48">
        <f t="shared" si="81"/>
        <v>1</v>
      </c>
      <c r="Q225" s="49">
        <f t="shared" si="82"/>
        <v>505962</v>
      </c>
      <c r="R225" s="49">
        <f t="shared" si="88"/>
        <v>459965.10239999997</v>
      </c>
      <c r="S225" s="48">
        <f t="shared" si="83"/>
        <v>0</v>
      </c>
      <c r="T225" s="49">
        <f t="shared" si="84"/>
        <v>0</v>
      </c>
      <c r="U225" s="49">
        <f t="shared" si="85"/>
        <v>0</v>
      </c>
      <c r="V225" s="49">
        <f t="shared" si="86"/>
        <v>0</v>
      </c>
      <c r="W225" s="49">
        <f t="shared" si="89"/>
        <v>0</v>
      </c>
      <c r="Y225" s="68"/>
      <c r="Z225" s="15"/>
    </row>
    <row r="226" spans="1:26" ht="69" customHeight="1" x14ac:dyDescent="0.2">
      <c r="A226" s="23"/>
      <c r="B226" s="110">
        <f t="shared" si="90"/>
        <v>215</v>
      </c>
      <c r="C226" s="113" t="s">
        <v>349</v>
      </c>
      <c r="D226" s="117" t="s">
        <v>350</v>
      </c>
      <c r="E226" s="114" t="s">
        <v>18</v>
      </c>
      <c r="F226" s="68">
        <v>15000</v>
      </c>
      <c r="G226" s="68">
        <f>+F226*12</f>
        <v>180000</v>
      </c>
      <c r="H226" s="109" t="s">
        <v>477</v>
      </c>
      <c r="I226" s="68">
        <f t="shared" si="94"/>
        <v>198000</v>
      </c>
      <c r="J226" s="26">
        <f>+I226</f>
        <v>198000</v>
      </c>
      <c r="L226" s="26">
        <f t="shared" si="95"/>
        <v>198000</v>
      </c>
      <c r="M226" s="48">
        <f t="shared" si="79"/>
        <v>0</v>
      </c>
      <c r="N226" s="49">
        <f t="shared" si="80"/>
        <v>0</v>
      </c>
      <c r="O226" s="49">
        <f t="shared" si="87"/>
        <v>0</v>
      </c>
      <c r="P226" s="48">
        <f t="shared" si="81"/>
        <v>1</v>
      </c>
      <c r="Q226" s="49">
        <f t="shared" si="82"/>
        <v>198000</v>
      </c>
      <c r="R226" s="49">
        <f t="shared" si="88"/>
        <v>180000</v>
      </c>
      <c r="S226" s="48">
        <f t="shared" si="83"/>
        <v>0</v>
      </c>
      <c r="T226" s="49">
        <f t="shared" si="84"/>
        <v>0</v>
      </c>
      <c r="U226" s="49">
        <f t="shared" si="85"/>
        <v>0</v>
      </c>
      <c r="V226" s="49">
        <f t="shared" si="86"/>
        <v>0</v>
      </c>
      <c r="W226" s="49">
        <f t="shared" si="89"/>
        <v>0</v>
      </c>
      <c r="Y226" s="68"/>
      <c r="Z226" s="15"/>
    </row>
    <row r="227" spans="1:26" ht="69" hidden="1" customHeight="1" x14ac:dyDescent="0.2">
      <c r="B227" s="110">
        <f t="shared" si="90"/>
        <v>216</v>
      </c>
      <c r="C227" s="113" t="s">
        <v>351</v>
      </c>
      <c r="D227" s="117" t="s">
        <v>352</v>
      </c>
      <c r="E227" s="114" t="s">
        <v>353</v>
      </c>
      <c r="F227" s="68">
        <v>4740.75</v>
      </c>
      <c r="G227" s="68">
        <f t="shared" ref="G227:G272" si="96">+F227*12*1.16</f>
        <v>65991.239999999991</v>
      </c>
      <c r="H227" s="109" t="s">
        <v>477</v>
      </c>
      <c r="I227" s="68">
        <f t="shared" si="94"/>
        <v>72591</v>
      </c>
      <c r="M227" s="48">
        <f t="shared" si="79"/>
        <v>0</v>
      </c>
      <c r="N227" s="49">
        <f t="shared" si="80"/>
        <v>0</v>
      </c>
      <c r="O227" s="49">
        <f t="shared" si="87"/>
        <v>0</v>
      </c>
      <c r="P227" s="48">
        <f t="shared" si="81"/>
        <v>1</v>
      </c>
      <c r="Q227" s="49">
        <f t="shared" si="82"/>
        <v>72591</v>
      </c>
      <c r="R227" s="49">
        <f t="shared" si="88"/>
        <v>65991.239999999991</v>
      </c>
      <c r="S227" s="48">
        <f t="shared" si="83"/>
        <v>0</v>
      </c>
      <c r="T227" s="49">
        <f t="shared" si="84"/>
        <v>0</v>
      </c>
      <c r="U227" s="49">
        <f t="shared" si="85"/>
        <v>0</v>
      </c>
      <c r="V227" s="49">
        <f t="shared" si="86"/>
        <v>0</v>
      </c>
      <c r="W227" s="49">
        <f t="shared" si="89"/>
        <v>0</v>
      </c>
      <c r="Y227" s="68"/>
      <c r="Z227" s="15"/>
    </row>
    <row r="228" spans="1:26" ht="92.25" hidden="1" customHeight="1" x14ac:dyDescent="0.2">
      <c r="B228" s="110">
        <f t="shared" si="90"/>
        <v>217</v>
      </c>
      <c r="C228" s="113" t="s">
        <v>351</v>
      </c>
      <c r="D228" s="117" t="s">
        <v>354</v>
      </c>
      <c r="E228" s="114" t="s">
        <v>142</v>
      </c>
      <c r="F228" s="68">
        <v>3633</v>
      </c>
      <c r="G228" s="68">
        <f t="shared" si="96"/>
        <v>50571.359999999993</v>
      </c>
      <c r="H228" s="109" t="s">
        <v>477</v>
      </c>
      <c r="I228" s="68">
        <f t="shared" si="94"/>
        <v>55629</v>
      </c>
      <c r="M228" s="48">
        <f t="shared" si="79"/>
        <v>0</v>
      </c>
      <c r="N228" s="49">
        <f t="shared" si="80"/>
        <v>0</v>
      </c>
      <c r="O228" s="49">
        <f t="shared" si="87"/>
        <v>0</v>
      </c>
      <c r="P228" s="48">
        <f t="shared" si="81"/>
        <v>1</v>
      </c>
      <c r="Q228" s="49">
        <f t="shared" si="82"/>
        <v>55629</v>
      </c>
      <c r="R228" s="49">
        <f t="shared" si="88"/>
        <v>50571.359999999993</v>
      </c>
      <c r="S228" s="48">
        <f t="shared" si="83"/>
        <v>0</v>
      </c>
      <c r="T228" s="49">
        <f t="shared" si="84"/>
        <v>0</v>
      </c>
      <c r="U228" s="49">
        <f t="shared" si="85"/>
        <v>0</v>
      </c>
      <c r="V228" s="49">
        <f t="shared" si="86"/>
        <v>0</v>
      </c>
      <c r="W228" s="49">
        <f t="shared" si="89"/>
        <v>0</v>
      </c>
      <c r="Y228" s="68"/>
      <c r="Z228" s="15"/>
    </row>
    <row r="229" spans="1:26" ht="90" hidden="1" customHeight="1" x14ac:dyDescent="0.2">
      <c r="B229" s="110">
        <f t="shared" si="90"/>
        <v>218</v>
      </c>
      <c r="C229" s="113" t="s">
        <v>351</v>
      </c>
      <c r="D229" s="117" t="s">
        <v>355</v>
      </c>
      <c r="E229" s="114" t="s">
        <v>356</v>
      </c>
      <c r="F229" s="68">
        <v>7218.75</v>
      </c>
      <c r="G229" s="68">
        <f t="shared" si="96"/>
        <v>100485</v>
      </c>
      <c r="H229" s="109" t="s">
        <v>478</v>
      </c>
      <c r="I229" s="68">
        <f>ROUNDUP(G229,0)</f>
        <v>100485</v>
      </c>
      <c r="M229" s="48">
        <f t="shared" si="79"/>
        <v>0</v>
      </c>
      <c r="N229" s="49">
        <f t="shared" si="80"/>
        <v>0</v>
      </c>
      <c r="O229" s="49">
        <f t="shared" si="87"/>
        <v>0</v>
      </c>
      <c r="P229" s="48">
        <f t="shared" si="81"/>
        <v>0</v>
      </c>
      <c r="Q229" s="49">
        <f t="shared" si="82"/>
        <v>0</v>
      </c>
      <c r="R229" s="49">
        <f t="shared" si="88"/>
        <v>0</v>
      </c>
      <c r="S229" s="48">
        <f t="shared" si="83"/>
        <v>1</v>
      </c>
      <c r="T229" s="49">
        <f t="shared" si="84"/>
        <v>100485</v>
      </c>
      <c r="U229" s="49">
        <f t="shared" si="85"/>
        <v>0</v>
      </c>
      <c r="V229" s="49">
        <f t="shared" si="86"/>
        <v>0</v>
      </c>
      <c r="W229" s="49">
        <f t="shared" si="89"/>
        <v>0</v>
      </c>
      <c r="Y229" s="68"/>
      <c r="Z229" s="15"/>
    </row>
    <row r="230" spans="1:26" ht="90" hidden="1" customHeight="1" x14ac:dyDescent="0.2">
      <c r="B230" s="110">
        <f t="shared" si="90"/>
        <v>219</v>
      </c>
      <c r="C230" s="113" t="s">
        <v>351</v>
      </c>
      <c r="D230" s="117" t="s">
        <v>357</v>
      </c>
      <c r="E230" s="114" t="s">
        <v>358</v>
      </c>
      <c r="F230" s="68">
        <v>5076.04</v>
      </c>
      <c r="G230" s="68">
        <f t="shared" si="96"/>
        <v>70658.476799999989</v>
      </c>
      <c r="H230" s="70" t="s">
        <v>462</v>
      </c>
      <c r="I230" s="68">
        <f>ROUNDUP(+G230*1.15,0)</f>
        <v>81258</v>
      </c>
      <c r="M230" s="48">
        <f t="shared" si="79"/>
        <v>1</v>
      </c>
      <c r="N230" s="49">
        <f t="shared" si="80"/>
        <v>81258</v>
      </c>
      <c r="O230" s="49">
        <f t="shared" si="87"/>
        <v>70658.476799999989</v>
      </c>
      <c r="P230" s="48">
        <f t="shared" si="81"/>
        <v>0</v>
      </c>
      <c r="Q230" s="49">
        <f t="shared" si="82"/>
        <v>0</v>
      </c>
      <c r="R230" s="49">
        <f t="shared" si="88"/>
        <v>0</v>
      </c>
      <c r="S230" s="48">
        <f t="shared" si="83"/>
        <v>0</v>
      </c>
      <c r="T230" s="49">
        <f t="shared" si="84"/>
        <v>0</v>
      </c>
      <c r="U230" s="49">
        <f t="shared" si="85"/>
        <v>0</v>
      </c>
      <c r="V230" s="49">
        <f t="shared" si="86"/>
        <v>0</v>
      </c>
      <c r="W230" s="49">
        <f t="shared" si="89"/>
        <v>0</v>
      </c>
      <c r="Y230" s="68"/>
    </row>
    <row r="231" spans="1:26" ht="92.25" hidden="1" customHeight="1" x14ac:dyDescent="0.2">
      <c r="B231" s="110">
        <f t="shared" si="90"/>
        <v>220</v>
      </c>
      <c r="C231" s="113" t="s">
        <v>351</v>
      </c>
      <c r="D231" s="117" t="s">
        <v>359</v>
      </c>
      <c r="E231" s="114" t="s">
        <v>20</v>
      </c>
      <c r="F231" s="68">
        <v>38654</v>
      </c>
      <c r="G231" s="68">
        <f t="shared" si="96"/>
        <v>538063.67999999993</v>
      </c>
      <c r="H231" s="109" t="s">
        <v>477</v>
      </c>
      <c r="I231" s="68">
        <f>ROUNDUP(G231*1.1,0)</f>
        <v>591871</v>
      </c>
      <c r="M231" s="48">
        <f t="shared" si="79"/>
        <v>0</v>
      </c>
      <c r="N231" s="49">
        <f t="shared" si="80"/>
        <v>0</v>
      </c>
      <c r="O231" s="49">
        <f t="shared" si="87"/>
        <v>0</v>
      </c>
      <c r="P231" s="48">
        <f t="shared" si="81"/>
        <v>1</v>
      </c>
      <c r="Q231" s="49">
        <f t="shared" si="82"/>
        <v>591871</v>
      </c>
      <c r="R231" s="49">
        <f t="shared" si="88"/>
        <v>538063.67999999993</v>
      </c>
      <c r="S231" s="48">
        <f t="shared" si="83"/>
        <v>0</v>
      </c>
      <c r="T231" s="49">
        <f t="shared" si="84"/>
        <v>0</v>
      </c>
      <c r="U231" s="49">
        <f t="shared" si="85"/>
        <v>0</v>
      </c>
      <c r="V231" s="49">
        <f t="shared" si="86"/>
        <v>0</v>
      </c>
      <c r="W231" s="49">
        <f t="shared" si="89"/>
        <v>0</v>
      </c>
      <c r="Y231" s="68"/>
      <c r="Z231" s="15"/>
    </row>
    <row r="232" spans="1:26" ht="104.25" hidden="1" customHeight="1" x14ac:dyDescent="0.2">
      <c r="B232" s="110">
        <f t="shared" si="90"/>
        <v>221</v>
      </c>
      <c r="C232" s="113" t="s">
        <v>351</v>
      </c>
      <c r="D232" s="117" t="s">
        <v>360</v>
      </c>
      <c r="E232" s="114" t="s">
        <v>22</v>
      </c>
      <c r="F232" s="68">
        <v>90000</v>
      </c>
      <c r="G232" s="68">
        <f t="shared" si="96"/>
        <v>1252800</v>
      </c>
      <c r="H232" s="109" t="s">
        <v>478</v>
      </c>
      <c r="I232" s="68">
        <f>ROUNDUP(G232,0)</f>
        <v>1252800</v>
      </c>
      <c r="M232" s="48">
        <f t="shared" si="79"/>
        <v>0</v>
      </c>
      <c r="N232" s="49">
        <f t="shared" si="80"/>
        <v>0</v>
      </c>
      <c r="O232" s="49">
        <f t="shared" si="87"/>
        <v>0</v>
      </c>
      <c r="P232" s="48">
        <f t="shared" si="81"/>
        <v>0</v>
      </c>
      <c r="Q232" s="49">
        <f t="shared" si="82"/>
        <v>0</v>
      </c>
      <c r="R232" s="49">
        <f t="shared" si="88"/>
        <v>0</v>
      </c>
      <c r="S232" s="48">
        <f t="shared" si="83"/>
        <v>1</v>
      </c>
      <c r="T232" s="49">
        <f t="shared" si="84"/>
        <v>1252800</v>
      </c>
      <c r="U232" s="49">
        <f t="shared" si="85"/>
        <v>0</v>
      </c>
      <c r="V232" s="49">
        <f t="shared" si="86"/>
        <v>0</v>
      </c>
      <c r="W232" s="49">
        <f t="shared" si="89"/>
        <v>0</v>
      </c>
      <c r="Y232" s="68"/>
      <c r="Z232" s="15"/>
    </row>
    <row r="233" spans="1:26" ht="111" hidden="1" customHeight="1" x14ac:dyDescent="0.2">
      <c r="B233" s="110">
        <f t="shared" si="90"/>
        <v>222</v>
      </c>
      <c r="C233" s="113" t="s">
        <v>351</v>
      </c>
      <c r="D233" s="117" t="s">
        <v>361</v>
      </c>
      <c r="E233" s="114" t="s">
        <v>22</v>
      </c>
      <c r="F233" s="68">
        <v>88439.4</v>
      </c>
      <c r="G233" s="68">
        <f t="shared" si="96"/>
        <v>1231076.4479999996</v>
      </c>
      <c r="H233" s="109" t="s">
        <v>477</v>
      </c>
      <c r="I233" s="68">
        <f t="shared" ref="I233:I234" si="97">ROUNDUP(G233*1.1,0)</f>
        <v>1354185</v>
      </c>
      <c r="M233" s="48">
        <f t="shared" si="79"/>
        <v>0</v>
      </c>
      <c r="N233" s="49">
        <f t="shared" si="80"/>
        <v>0</v>
      </c>
      <c r="O233" s="49">
        <f t="shared" si="87"/>
        <v>0</v>
      </c>
      <c r="P233" s="48">
        <f t="shared" si="81"/>
        <v>1</v>
      </c>
      <c r="Q233" s="49">
        <f t="shared" si="82"/>
        <v>1354185</v>
      </c>
      <c r="R233" s="49">
        <f t="shared" si="88"/>
        <v>1231076.4479999996</v>
      </c>
      <c r="S233" s="48">
        <f t="shared" si="83"/>
        <v>0</v>
      </c>
      <c r="T233" s="49">
        <f t="shared" si="84"/>
        <v>0</v>
      </c>
      <c r="U233" s="49">
        <f t="shared" si="85"/>
        <v>0</v>
      </c>
      <c r="V233" s="49">
        <f t="shared" si="86"/>
        <v>0</v>
      </c>
      <c r="W233" s="49">
        <f t="shared" si="89"/>
        <v>0</v>
      </c>
      <c r="Y233" s="68"/>
      <c r="Z233" s="15"/>
    </row>
    <row r="234" spans="1:26" s="25" customFormat="1" ht="87.75" hidden="1" customHeight="1" x14ac:dyDescent="0.25">
      <c r="A234" s="14"/>
      <c r="B234" s="110">
        <f t="shared" si="90"/>
        <v>223</v>
      </c>
      <c r="C234" s="113" t="s">
        <v>351</v>
      </c>
      <c r="D234" s="117" t="s">
        <v>362</v>
      </c>
      <c r="E234" s="114" t="s">
        <v>363</v>
      </c>
      <c r="F234" s="68">
        <v>53000</v>
      </c>
      <c r="G234" s="68">
        <f t="shared" si="96"/>
        <v>737760</v>
      </c>
      <c r="H234" s="109" t="s">
        <v>477</v>
      </c>
      <c r="I234" s="68">
        <f t="shared" si="97"/>
        <v>811536</v>
      </c>
      <c r="M234" s="48">
        <f t="shared" si="79"/>
        <v>0</v>
      </c>
      <c r="N234" s="49">
        <f t="shared" si="80"/>
        <v>0</v>
      </c>
      <c r="O234" s="49">
        <f t="shared" si="87"/>
        <v>0</v>
      </c>
      <c r="P234" s="48">
        <f t="shared" si="81"/>
        <v>1</v>
      </c>
      <c r="Q234" s="49">
        <f t="shared" si="82"/>
        <v>811536</v>
      </c>
      <c r="R234" s="49">
        <f t="shared" si="88"/>
        <v>737760</v>
      </c>
      <c r="S234" s="48">
        <f t="shared" si="83"/>
        <v>0</v>
      </c>
      <c r="T234" s="49">
        <f t="shared" si="84"/>
        <v>0</v>
      </c>
      <c r="U234" s="49">
        <f t="shared" si="85"/>
        <v>0</v>
      </c>
      <c r="V234" s="49">
        <f t="shared" si="86"/>
        <v>0</v>
      </c>
      <c r="W234" s="49">
        <f t="shared" si="89"/>
        <v>0</v>
      </c>
      <c r="Y234" s="68"/>
    </row>
    <row r="235" spans="1:26" s="25" customFormat="1" ht="74.25" hidden="1" customHeight="1" x14ac:dyDescent="0.25">
      <c r="A235" s="14"/>
      <c r="B235" s="110">
        <f t="shared" si="90"/>
        <v>224</v>
      </c>
      <c r="C235" s="113" t="s">
        <v>351</v>
      </c>
      <c r="D235" s="117" t="s">
        <v>364</v>
      </c>
      <c r="E235" s="114" t="s">
        <v>86</v>
      </c>
      <c r="F235" s="68">
        <v>25002.560000000001</v>
      </c>
      <c r="G235" s="68">
        <f t="shared" si="96"/>
        <v>348035.63520000002</v>
      </c>
      <c r="H235" s="70" t="s">
        <v>463</v>
      </c>
      <c r="I235" s="73">
        <f>ROUNDUP(G235,0)</f>
        <v>348036</v>
      </c>
      <c r="M235" s="48">
        <f t="shared" si="79"/>
        <v>0</v>
      </c>
      <c r="N235" s="49">
        <f t="shared" si="80"/>
        <v>0</v>
      </c>
      <c r="O235" s="49">
        <f t="shared" si="87"/>
        <v>0</v>
      </c>
      <c r="P235" s="48">
        <f t="shared" si="81"/>
        <v>0</v>
      </c>
      <c r="Q235" s="49">
        <f t="shared" si="82"/>
        <v>0</v>
      </c>
      <c r="R235" s="49">
        <f t="shared" si="88"/>
        <v>0</v>
      </c>
      <c r="S235" s="48">
        <f t="shared" si="83"/>
        <v>0</v>
      </c>
      <c r="T235" s="49">
        <f t="shared" si="84"/>
        <v>0</v>
      </c>
      <c r="U235" s="49">
        <f t="shared" si="85"/>
        <v>1</v>
      </c>
      <c r="V235" s="49">
        <f t="shared" si="86"/>
        <v>348036</v>
      </c>
      <c r="W235" s="49">
        <f t="shared" si="89"/>
        <v>348035.63520000002</v>
      </c>
      <c r="Y235" s="68"/>
    </row>
    <row r="236" spans="1:26" s="25" customFormat="1" ht="50.1" customHeight="1" x14ac:dyDescent="0.25">
      <c r="A236" s="21"/>
      <c r="B236" s="110">
        <f t="shared" si="90"/>
        <v>225</v>
      </c>
      <c r="C236" s="113" t="s">
        <v>351</v>
      </c>
      <c r="D236" s="117" t="s">
        <v>365</v>
      </c>
      <c r="E236" s="114" t="s">
        <v>18</v>
      </c>
      <c r="F236" s="68">
        <v>20000</v>
      </c>
      <c r="G236" s="68">
        <f>+F236*12</f>
        <v>240000</v>
      </c>
      <c r="H236" s="70" t="s">
        <v>462</v>
      </c>
      <c r="I236" s="68">
        <f t="shared" ref="I236:I241" si="98">ROUNDUP(+G236*1.15,0)</f>
        <v>276000</v>
      </c>
      <c r="J236" s="26">
        <f>SUM(I227:I236)</f>
        <v>4944391</v>
      </c>
      <c r="K236" s="26">
        <f>+Nuevos!I34</f>
        <v>612480</v>
      </c>
      <c r="L236" s="26">
        <f>+K236+J236</f>
        <v>5556871</v>
      </c>
      <c r="M236" s="48">
        <f t="shared" si="79"/>
        <v>1</v>
      </c>
      <c r="N236" s="49">
        <f t="shared" si="80"/>
        <v>276000</v>
      </c>
      <c r="O236" s="49">
        <f t="shared" si="87"/>
        <v>240000</v>
      </c>
      <c r="P236" s="48">
        <f t="shared" si="81"/>
        <v>0</v>
      </c>
      <c r="Q236" s="49">
        <f t="shared" si="82"/>
        <v>0</v>
      </c>
      <c r="R236" s="49">
        <f t="shared" si="88"/>
        <v>0</v>
      </c>
      <c r="S236" s="48">
        <f t="shared" si="83"/>
        <v>0</v>
      </c>
      <c r="T236" s="49">
        <f t="shared" si="84"/>
        <v>0</v>
      </c>
      <c r="U236" s="49">
        <f t="shared" si="85"/>
        <v>0</v>
      </c>
      <c r="V236" s="49">
        <f t="shared" si="86"/>
        <v>0</v>
      </c>
      <c r="W236" s="49">
        <f t="shared" si="89"/>
        <v>0</v>
      </c>
      <c r="Y236" s="68">
        <v>276000</v>
      </c>
      <c r="Z236" s="157">
        <v>1</v>
      </c>
    </row>
    <row r="237" spans="1:26" s="25" customFormat="1" ht="90.75" hidden="1" customHeight="1" x14ac:dyDescent="0.25">
      <c r="A237" s="14"/>
      <c r="B237" s="110">
        <f t="shared" si="90"/>
        <v>226</v>
      </c>
      <c r="C237" s="113" t="s">
        <v>366</v>
      </c>
      <c r="D237" s="117" t="s">
        <v>367</v>
      </c>
      <c r="E237" s="114" t="s">
        <v>22</v>
      </c>
      <c r="F237" s="68">
        <v>123578</v>
      </c>
      <c r="G237" s="68">
        <f t="shared" si="96"/>
        <v>1720205.7599999998</v>
      </c>
      <c r="H237" s="70" t="s">
        <v>462</v>
      </c>
      <c r="I237" s="68">
        <f t="shared" si="98"/>
        <v>1978237</v>
      </c>
      <c r="M237" s="48">
        <f t="shared" si="79"/>
        <v>1</v>
      </c>
      <c r="N237" s="49">
        <f t="shared" si="80"/>
        <v>1978237</v>
      </c>
      <c r="O237" s="49">
        <f t="shared" si="87"/>
        <v>1720205.7599999998</v>
      </c>
      <c r="P237" s="48">
        <f t="shared" si="81"/>
        <v>0</v>
      </c>
      <c r="Q237" s="49">
        <f t="shared" si="82"/>
        <v>0</v>
      </c>
      <c r="R237" s="49">
        <f t="shared" si="88"/>
        <v>0</v>
      </c>
      <c r="S237" s="48">
        <f t="shared" si="83"/>
        <v>0</v>
      </c>
      <c r="T237" s="49">
        <f t="shared" si="84"/>
        <v>0</v>
      </c>
      <c r="U237" s="49">
        <f t="shared" si="85"/>
        <v>0</v>
      </c>
      <c r="V237" s="49">
        <f t="shared" si="86"/>
        <v>0</v>
      </c>
      <c r="W237" s="49">
        <f t="shared" si="89"/>
        <v>0</v>
      </c>
      <c r="Y237" s="68"/>
      <c r="Z237" s="157"/>
    </row>
    <row r="238" spans="1:26" s="25" customFormat="1" ht="50.1" customHeight="1" x14ac:dyDescent="0.25">
      <c r="A238" s="14"/>
      <c r="B238" s="110">
        <f t="shared" si="90"/>
        <v>227</v>
      </c>
      <c r="C238" s="113" t="s">
        <v>366</v>
      </c>
      <c r="D238" s="117" t="s">
        <v>368</v>
      </c>
      <c r="E238" s="114" t="s">
        <v>369</v>
      </c>
      <c r="F238" s="68">
        <v>42500</v>
      </c>
      <c r="G238" s="68">
        <f t="shared" si="96"/>
        <v>591600</v>
      </c>
      <c r="H238" s="70" t="s">
        <v>462</v>
      </c>
      <c r="I238" s="68">
        <f t="shared" si="98"/>
        <v>680340</v>
      </c>
      <c r="J238" s="26">
        <f>+I238+I237</f>
        <v>2658577</v>
      </c>
      <c r="L238" s="26">
        <f>+K238+J238</f>
        <v>2658577</v>
      </c>
      <c r="M238" s="48">
        <f t="shared" si="79"/>
        <v>1</v>
      </c>
      <c r="N238" s="49">
        <f t="shared" si="80"/>
        <v>680340</v>
      </c>
      <c r="O238" s="49">
        <f t="shared" si="87"/>
        <v>591600</v>
      </c>
      <c r="P238" s="48">
        <f t="shared" si="81"/>
        <v>0</v>
      </c>
      <c r="Q238" s="49">
        <f t="shared" si="82"/>
        <v>0</v>
      </c>
      <c r="R238" s="49">
        <f t="shared" si="88"/>
        <v>0</v>
      </c>
      <c r="S238" s="48">
        <f t="shared" si="83"/>
        <v>0</v>
      </c>
      <c r="T238" s="49">
        <f t="shared" si="84"/>
        <v>0</v>
      </c>
      <c r="U238" s="49">
        <f t="shared" si="85"/>
        <v>0</v>
      </c>
      <c r="V238" s="49">
        <f t="shared" si="86"/>
        <v>0</v>
      </c>
      <c r="W238" s="49">
        <f t="shared" si="89"/>
        <v>0</v>
      </c>
      <c r="Y238" s="68">
        <v>680340</v>
      </c>
      <c r="Z238" s="157">
        <v>1</v>
      </c>
    </row>
    <row r="239" spans="1:26" s="25" customFormat="1" ht="80.25" hidden="1" customHeight="1" x14ac:dyDescent="0.25">
      <c r="A239" s="16"/>
      <c r="B239" s="110">
        <f t="shared" si="90"/>
        <v>228</v>
      </c>
      <c r="C239" s="113" t="s">
        <v>370</v>
      </c>
      <c r="D239" s="137" t="s">
        <v>371</v>
      </c>
      <c r="E239" s="114" t="s">
        <v>372</v>
      </c>
      <c r="F239" s="68">
        <v>20000</v>
      </c>
      <c r="G239" s="68">
        <f t="shared" si="96"/>
        <v>278400</v>
      </c>
      <c r="H239" s="72" t="s">
        <v>462</v>
      </c>
      <c r="I239" s="68">
        <f t="shared" si="98"/>
        <v>320160</v>
      </c>
      <c r="M239" s="48">
        <f t="shared" si="79"/>
        <v>1</v>
      </c>
      <c r="N239" s="49">
        <f t="shared" si="80"/>
        <v>320160</v>
      </c>
      <c r="O239" s="49">
        <f t="shared" si="87"/>
        <v>278400</v>
      </c>
      <c r="P239" s="48">
        <f t="shared" si="81"/>
        <v>0</v>
      </c>
      <c r="Q239" s="49">
        <f t="shared" si="82"/>
        <v>0</v>
      </c>
      <c r="R239" s="49">
        <f t="shared" si="88"/>
        <v>0</v>
      </c>
      <c r="S239" s="48">
        <f t="shared" si="83"/>
        <v>0</v>
      </c>
      <c r="T239" s="49">
        <f t="shared" si="84"/>
        <v>0</v>
      </c>
      <c r="U239" s="49">
        <f t="shared" si="85"/>
        <v>0</v>
      </c>
      <c r="V239" s="49">
        <f t="shared" si="86"/>
        <v>0</v>
      </c>
      <c r="W239" s="49">
        <f t="shared" si="89"/>
        <v>0</v>
      </c>
      <c r="Y239" s="68"/>
      <c r="Z239" s="157"/>
    </row>
    <row r="240" spans="1:26" s="25" customFormat="1" ht="123" hidden="1" customHeight="1" x14ac:dyDescent="0.25">
      <c r="A240" s="14"/>
      <c r="B240" s="110">
        <f t="shared" si="90"/>
        <v>229</v>
      </c>
      <c r="C240" s="113" t="s">
        <v>370</v>
      </c>
      <c r="D240" s="137" t="s">
        <v>373</v>
      </c>
      <c r="E240" s="114" t="s">
        <v>22</v>
      </c>
      <c r="F240" s="68">
        <v>40318.14</v>
      </c>
      <c r="G240" s="68">
        <f t="shared" si="96"/>
        <v>561228.50879999995</v>
      </c>
      <c r="H240" s="72" t="s">
        <v>462</v>
      </c>
      <c r="I240" s="68">
        <f t="shared" si="98"/>
        <v>645413</v>
      </c>
      <c r="M240" s="48">
        <f t="shared" si="79"/>
        <v>1</v>
      </c>
      <c r="N240" s="49">
        <f t="shared" si="80"/>
        <v>645413</v>
      </c>
      <c r="O240" s="49">
        <f t="shared" si="87"/>
        <v>561228.50879999995</v>
      </c>
      <c r="P240" s="48">
        <f t="shared" si="81"/>
        <v>0</v>
      </c>
      <c r="Q240" s="49">
        <f t="shared" si="82"/>
        <v>0</v>
      </c>
      <c r="R240" s="49">
        <f t="shared" si="88"/>
        <v>0</v>
      </c>
      <c r="S240" s="48">
        <f t="shared" si="83"/>
        <v>0</v>
      </c>
      <c r="T240" s="49">
        <f t="shared" si="84"/>
        <v>0</v>
      </c>
      <c r="U240" s="49">
        <f t="shared" si="85"/>
        <v>0</v>
      </c>
      <c r="V240" s="49">
        <f t="shared" si="86"/>
        <v>0</v>
      </c>
      <c r="W240" s="49">
        <f t="shared" si="89"/>
        <v>0</v>
      </c>
      <c r="Y240" s="68"/>
      <c r="Z240" s="157"/>
    </row>
    <row r="241" spans="1:26" s="24" customFormat="1" ht="111" hidden="1" customHeight="1" x14ac:dyDescent="0.25">
      <c r="A241" s="16"/>
      <c r="B241" s="110">
        <f t="shared" si="90"/>
        <v>230</v>
      </c>
      <c r="C241" s="113" t="s">
        <v>370</v>
      </c>
      <c r="D241" s="137" t="s">
        <v>374</v>
      </c>
      <c r="E241" s="114" t="s">
        <v>22</v>
      </c>
      <c r="F241" s="68">
        <v>95000</v>
      </c>
      <c r="G241" s="68">
        <f t="shared" si="96"/>
        <v>1322400</v>
      </c>
      <c r="H241" s="72" t="s">
        <v>462</v>
      </c>
      <c r="I241" s="68">
        <f t="shared" si="98"/>
        <v>1520760</v>
      </c>
      <c r="M241" s="48">
        <f t="shared" si="79"/>
        <v>1</v>
      </c>
      <c r="N241" s="49">
        <f t="shared" si="80"/>
        <v>1520760</v>
      </c>
      <c r="O241" s="49">
        <f t="shared" si="87"/>
        <v>1322400</v>
      </c>
      <c r="P241" s="48">
        <f t="shared" si="81"/>
        <v>0</v>
      </c>
      <c r="Q241" s="49">
        <f t="shared" si="82"/>
        <v>0</v>
      </c>
      <c r="R241" s="49">
        <f t="shared" si="88"/>
        <v>0</v>
      </c>
      <c r="S241" s="48">
        <f t="shared" si="83"/>
        <v>0</v>
      </c>
      <c r="T241" s="49">
        <f t="shared" si="84"/>
        <v>0</v>
      </c>
      <c r="U241" s="49">
        <f t="shared" si="85"/>
        <v>0</v>
      </c>
      <c r="V241" s="49">
        <f t="shared" si="86"/>
        <v>0</v>
      </c>
      <c r="W241" s="49">
        <f t="shared" si="89"/>
        <v>0</v>
      </c>
      <c r="Y241" s="68"/>
      <c r="Z241" s="158"/>
    </row>
    <row r="242" spans="1:26" s="24" customFormat="1" ht="127.5" hidden="1" customHeight="1" x14ac:dyDescent="0.25">
      <c r="A242" s="16"/>
      <c r="B242" s="110">
        <f t="shared" si="90"/>
        <v>231</v>
      </c>
      <c r="C242" s="113" t="s">
        <v>370</v>
      </c>
      <c r="D242" s="137" t="s">
        <v>375</v>
      </c>
      <c r="E242" s="112" t="s">
        <v>376</v>
      </c>
      <c r="F242" s="68">
        <v>58140</v>
      </c>
      <c r="G242" s="68">
        <f t="shared" si="96"/>
        <v>809308.79999999993</v>
      </c>
      <c r="H242" s="109" t="s">
        <v>478</v>
      </c>
      <c r="I242" s="68">
        <f>ROUNDUP(G242,0)</f>
        <v>809309</v>
      </c>
      <c r="M242" s="48">
        <f t="shared" si="79"/>
        <v>0</v>
      </c>
      <c r="N242" s="49">
        <f t="shared" si="80"/>
        <v>0</v>
      </c>
      <c r="O242" s="49">
        <f t="shared" si="87"/>
        <v>0</v>
      </c>
      <c r="P242" s="48">
        <f t="shared" si="81"/>
        <v>0</v>
      </c>
      <c r="Q242" s="49">
        <f t="shared" si="82"/>
        <v>0</v>
      </c>
      <c r="R242" s="49">
        <f t="shared" si="88"/>
        <v>0</v>
      </c>
      <c r="S242" s="48">
        <f t="shared" si="83"/>
        <v>1</v>
      </c>
      <c r="T242" s="49">
        <f t="shared" si="84"/>
        <v>809309</v>
      </c>
      <c r="U242" s="49">
        <f t="shared" si="85"/>
        <v>0</v>
      </c>
      <c r="V242" s="49">
        <f t="shared" si="86"/>
        <v>0</v>
      </c>
      <c r="W242" s="49">
        <f t="shared" si="89"/>
        <v>0</v>
      </c>
      <c r="Y242" s="68"/>
    </row>
    <row r="243" spans="1:26" s="24" customFormat="1" ht="132.75" hidden="1" customHeight="1" x14ac:dyDescent="0.25">
      <c r="A243" s="16"/>
      <c r="B243" s="110">
        <f t="shared" si="90"/>
        <v>232</v>
      </c>
      <c r="C243" s="113" t="s">
        <v>370</v>
      </c>
      <c r="D243" s="137" t="s">
        <v>377</v>
      </c>
      <c r="E243" s="114" t="s">
        <v>22</v>
      </c>
      <c r="F243" s="68">
        <v>389436</v>
      </c>
      <c r="G243" s="68">
        <f t="shared" si="96"/>
        <v>5420949.1199999992</v>
      </c>
      <c r="H243" s="72" t="s">
        <v>462</v>
      </c>
      <c r="I243" s="68">
        <f t="shared" ref="I243:I244" si="99">ROUNDUP(+G243*1.15,0)</f>
        <v>6234092</v>
      </c>
      <c r="M243" s="48">
        <f t="shared" si="79"/>
        <v>1</v>
      </c>
      <c r="N243" s="49">
        <f t="shared" si="80"/>
        <v>6234092</v>
      </c>
      <c r="O243" s="49">
        <f t="shared" si="87"/>
        <v>5420949.1199999992</v>
      </c>
      <c r="P243" s="48">
        <f t="shared" si="81"/>
        <v>0</v>
      </c>
      <c r="Q243" s="49">
        <f t="shared" si="82"/>
        <v>0</v>
      </c>
      <c r="R243" s="49">
        <f t="shared" si="88"/>
        <v>0</v>
      </c>
      <c r="S243" s="48">
        <f t="shared" si="83"/>
        <v>0</v>
      </c>
      <c r="T243" s="49">
        <f t="shared" si="84"/>
        <v>0</v>
      </c>
      <c r="U243" s="49">
        <f t="shared" si="85"/>
        <v>0</v>
      </c>
      <c r="V243" s="49">
        <f t="shared" si="86"/>
        <v>0</v>
      </c>
      <c r="W243" s="49">
        <f t="shared" si="89"/>
        <v>0</v>
      </c>
      <c r="Y243" s="68"/>
      <c r="Z243" s="158"/>
    </row>
    <row r="244" spans="1:26" s="24" customFormat="1" ht="90.75" hidden="1" customHeight="1" x14ac:dyDescent="0.25">
      <c r="A244" s="16"/>
      <c r="B244" s="110">
        <f t="shared" si="90"/>
        <v>233</v>
      </c>
      <c r="C244" s="113" t="s">
        <v>370</v>
      </c>
      <c r="D244" s="117" t="s">
        <v>378</v>
      </c>
      <c r="E244" s="114" t="s">
        <v>379</v>
      </c>
      <c r="F244" s="68">
        <v>3545</v>
      </c>
      <c r="G244" s="68">
        <f t="shared" si="96"/>
        <v>49346.399999999994</v>
      </c>
      <c r="H244" s="72" t="s">
        <v>462</v>
      </c>
      <c r="I244" s="68">
        <f t="shared" si="99"/>
        <v>56749</v>
      </c>
      <c r="M244" s="48">
        <f t="shared" si="79"/>
        <v>1</v>
      </c>
      <c r="N244" s="49">
        <f t="shared" si="80"/>
        <v>56749</v>
      </c>
      <c r="O244" s="49">
        <f t="shared" si="87"/>
        <v>49346.399999999994</v>
      </c>
      <c r="P244" s="48">
        <f t="shared" si="81"/>
        <v>0</v>
      </c>
      <c r="Q244" s="49">
        <f t="shared" si="82"/>
        <v>0</v>
      </c>
      <c r="R244" s="49">
        <f t="shared" si="88"/>
        <v>0</v>
      </c>
      <c r="S244" s="48">
        <f t="shared" si="83"/>
        <v>0</v>
      </c>
      <c r="T244" s="49">
        <f t="shared" si="84"/>
        <v>0</v>
      </c>
      <c r="U244" s="49">
        <f t="shared" si="85"/>
        <v>0</v>
      </c>
      <c r="V244" s="49">
        <f t="shared" si="86"/>
        <v>0</v>
      </c>
      <c r="W244" s="49">
        <f t="shared" si="89"/>
        <v>0</v>
      </c>
      <c r="Y244" s="68"/>
      <c r="Z244" s="158"/>
    </row>
    <row r="245" spans="1:26" s="24" customFormat="1" ht="89.25" hidden="1" customHeight="1" x14ac:dyDescent="0.25">
      <c r="A245" s="16"/>
      <c r="B245" s="110">
        <f t="shared" si="90"/>
        <v>234</v>
      </c>
      <c r="C245" s="113" t="s">
        <v>370</v>
      </c>
      <c r="D245" s="117" t="s">
        <v>380</v>
      </c>
      <c r="E245" s="114" t="s">
        <v>381</v>
      </c>
      <c r="F245" s="68">
        <v>52030</v>
      </c>
      <c r="G245" s="68">
        <f t="shared" si="96"/>
        <v>724257.6</v>
      </c>
      <c r="H245" s="109" t="s">
        <v>478</v>
      </c>
      <c r="I245" s="68">
        <f>ROUNDUP(G245,0)</f>
        <v>724258</v>
      </c>
      <c r="M245" s="48">
        <f t="shared" si="79"/>
        <v>0</v>
      </c>
      <c r="N245" s="49">
        <f t="shared" si="80"/>
        <v>0</v>
      </c>
      <c r="O245" s="49">
        <f t="shared" si="87"/>
        <v>0</v>
      </c>
      <c r="P245" s="48">
        <f t="shared" si="81"/>
        <v>0</v>
      </c>
      <c r="Q245" s="49">
        <f t="shared" si="82"/>
        <v>0</v>
      </c>
      <c r="R245" s="49">
        <f t="shared" si="88"/>
        <v>0</v>
      </c>
      <c r="S245" s="48">
        <f t="shared" si="83"/>
        <v>1</v>
      </c>
      <c r="T245" s="49">
        <f t="shared" si="84"/>
        <v>724258</v>
      </c>
      <c r="U245" s="49">
        <f t="shared" si="85"/>
        <v>0</v>
      </c>
      <c r="V245" s="49">
        <f t="shared" si="86"/>
        <v>0</v>
      </c>
      <c r="W245" s="49">
        <f t="shared" si="89"/>
        <v>0</v>
      </c>
    </row>
    <row r="246" spans="1:26" s="25" customFormat="1" ht="107.25" hidden="1" customHeight="1" x14ac:dyDescent="0.25">
      <c r="A246" s="21"/>
      <c r="B246" s="110">
        <f t="shared" si="90"/>
        <v>235</v>
      </c>
      <c r="C246" s="113" t="s">
        <v>370</v>
      </c>
      <c r="D246" s="117" t="s">
        <v>382</v>
      </c>
      <c r="E246" s="114" t="s">
        <v>383</v>
      </c>
      <c r="F246" s="68">
        <v>44000</v>
      </c>
      <c r="G246" s="68">
        <f t="shared" si="96"/>
        <v>612480</v>
      </c>
      <c r="H246" s="109" t="s">
        <v>477</v>
      </c>
      <c r="I246" s="68">
        <f t="shared" ref="I246:I250" si="100">ROUNDUP(G246*1.1,0)</f>
        <v>673728</v>
      </c>
      <c r="M246" s="48">
        <f t="shared" si="79"/>
        <v>0</v>
      </c>
      <c r="N246" s="49">
        <f t="shared" si="80"/>
        <v>0</v>
      </c>
      <c r="O246" s="49">
        <f t="shared" si="87"/>
        <v>0</v>
      </c>
      <c r="P246" s="48">
        <f t="shared" si="81"/>
        <v>1</v>
      </c>
      <c r="Q246" s="49">
        <f t="shared" si="82"/>
        <v>673728</v>
      </c>
      <c r="R246" s="49">
        <f t="shared" si="88"/>
        <v>612480</v>
      </c>
      <c r="S246" s="48">
        <f t="shared" si="83"/>
        <v>0</v>
      </c>
      <c r="T246" s="49">
        <f t="shared" si="84"/>
        <v>0</v>
      </c>
      <c r="U246" s="49">
        <f t="shared" si="85"/>
        <v>0</v>
      </c>
      <c r="V246" s="49">
        <f t="shared" si="86"/>
        <v>0</v>
      </c>
      <c r="W246" s="49">
        <f t="shared" si="89"/>
        <v>0</v>
      </c>
    </row>
    <row r="247" spans="1:26" s="25" customFormat="1" ht="107.25" hidden="1" customHeight="1" x14ac:dyDescent="0.25">
      <c r="A247" s="23"/>
      <c r="B247" s="110">
        <f t="shared" si="90"/>
        <v>236</v>
      </c>
      <c r="C247" s="113" t="s">
        <v>370</v>
      </c>
      <c r="D247" s="117" t="s">
        <v>384</v>
      </c>
      <c r="E247" s="114" t="s">
        <v>385</v>
      </c>
      <c r="F247" s="68">
        <v>167000</v>
      </c>
      <c r="G247" s="68">
        <f t="shared" si="96"/>
        <v>2324640</v>
      </c>
      <c r="H247" s="109" t="s">
        <v>477</v>
      </c>
      <c r="I247" s="68">
        <f t="shared" si="100"/>
        <v>2557104</v>
      </c>
      <c r="M247" s="48">
        <f t="shared" si="79"/>
        <v>0</v>
      </c>
      <c r="N247" s="49">
        <f t="shared" si="80"/>
        <v>0</v>
      </c>
      <c r="O247" s="49">
        <f t="shared" si="87"/>
        <v>0</v>
      </c>
      <c r="P247" s="48">
        <f t="shared" si="81"/>
        <v>1</v>
      </c>
      <c r="Q247" s="49">
        <f t="shared" si="82"/>
        <v>2557104</v>
      </c>
      <c r="R247" s="49">
        <f t="shared" si="88"/>
        <v>2324640</v>
      </c>
      <c r="S247" s="48">
        <f t="shared" si="83"/>
        <v>0</v>
      </c>
      <c r="T247" s="49">
        <f t="shared" si="84"/>
        <v>0</v>
      </c>
      <c r="U247" s="49">
        <f t="shared" si="85"/>
        <v>0</v>
      </c>
      <c r="V247" s="49">
        <f t="shared" si="86"/>
        <v>0</v>
      </c>
      <c r="W247" s="49">
        <f t="shared" si="89"/>
        <v>0</v>
      </c>
    </row>
    <row r="248" spans="1:26" s="25" customFormat="1" ht="107.25" hidden="1" customHeight="1" x14ac:dyDescent="0.25">
      <c r="A248" s="23"/>
      <c r="B248" s="110">
        <f t="shared" si="90"/>
        <v>237</v>
      </c>
      <c r="C248" s="113" t="s">
        <v>370</v>
      </c>
      <c r="D248" s="117" t="s">
        <v>442</v>
      </c>
      <c r="E248" s="114" t="s">
        <v>443</v>
      </c>
      <c r="F248" s="68">
        <v>13800</v>
      </c>
      <c r="G248" s="68">
        <f t="shared" si="96"/>
        <v>192096</v>
      </c>
      <c r="H248" s="109" t="s">
        <v>477</v>
      </c>
      <c r="I248" s="68">
        <f t="shared" si="100"/>
        <v>211306</v>
      </c>
      <c r="M248" s="48">
        <f t="shared" si="79"/>
        <v>0</v>
      </c>
      <c r="N248" s="49">
        <f t="shared" si="80"/>
        <v>0</v>
      </c>
      <c r="O248" s="49">
        <f t="shared" si="87"/>
        <v>0</v>
      </c>
      <c r="P248" s="48">
        <f t="shared" si="81"/>
        <v>1</v>
      </c>
      <c r="Q248" s="49">
        <f t="shared" si="82"/>
        <v>211306</v>
      </c>
      <c r="R248" s="49">
        <f t="shared" si="88"/>
        <v>192096</v>
      </c>
      <c r="S248" s="48">
        <f t="shared" si="83"/>
        <v>0</v>
      </c>
      <c r="T248" s="49">
        <f t="shared" si="84"/>
        <v>0</v>
      </c>
      <c r="U248" s="49">
        <f t="shared" si="85"/>
        <v>0</v>
      </c>
      <c r="V248" s="49">
        <f t="shared" si="86"/>
        <v>0</v>
      </c>
      <c r="W248" s="49">
        <f t="shared" si="89"/>
        <v>0</v>
      </c>
    </row>
    <row r="249" spans="1:26" s="25" customFormat="1" ht="62.25" customHeight="1" x14ac:dyDescent="0.25">
      <c r="A249" s="23"/>
      <c r="B249" s="110">
        <f t="shared" si="90"/>
        <v>238</v>
      </c>
      <c r="C249" s="113" t="s">
        <v>370</v>
      </c>
      <c r="D249" s="117" t="s">
        <v>444</v>
      </c>
      <c r="E249" s="114" t="s">
        <v>445</v>
      </c>
      <c r="F249" s="68">
        <v>15412.06</v>
      </c>
      <c r="G249" s="68">
        <f t="shared" si="96"/>
        <v>214535.87519999998</v>
      </c>
      <c r="H249" s="109" t="s">
        <v>477</v>
      </c>
      <c r="I249" s="68">
        <f t="shared" si="100"/>
        <v>235990</v>
      </c>
      <c r="J249" s="26">
        <f>SUM(I239:I249)</f>
        <v>13988869</v>
      </c>
      <c r="L249" s="26">
        <f>+K249+J249</f>
        <v>13988869</v>
      </c>
      <c r="M249" s="48">
        <f t="shared" si="79"/>
        <v>0</v>
      </c>
      <c r="N249" s="49">
        <f t="shared" si="80"/>
        <v>0</v>
      </c>
      <c r="O249" s="49">
        <f t="shared" si="87"/>
        <v>0</v>
      </c>
      <c r="P249" s="48">
        <f t="shared" si="81"/>
        <v>1</v>
      </c>
      <c r="Q249" s="49">
        <f t="shared" si="82"/>
        <v>235990</v>
      </c>
      <c r="R249" s="49">
        <f t="shared" si="88"/>
        <v>214535.87519999998</v>
      </c>
      <c r="S249" s="48">
        <f t="shared" si="83"/>
        <v>0</v>
      </c>
      <c r="T249" s="49">
        <f t="shared" si="84"/>
        <v>0</v>
      </c>
      <c r="U249" s="49">
        <f t="shared" si="85"/>
        <v>0</v>
      </c>
      <c r="V249" s="49">
        <f t="shared" si="86"/>
        <v>0</v>
      </c>
      <c r="W249" s="49">
        <f t="shared" si="89"/>
        <v>0</v>
      </c>
    </row>
    <row r="250" spans="1:26" s="25" customFormat="1" ht="113.25" hidden="1" customHeight="1" x14ac:dyDescent="0.25">
      <c r="A250" s="14"/>
      <c r="B250" s="110">
        <f t="shared" si="90"/>
        <v>239</v>
      </c>
      <c r="C250" s="113" t="s">
        <v>386</v>
      </c>
      <c r="D250" s="117" t="s">
        <v>387</v>
      </c>
      <c r="E250" s="114" t="s">
        <v>388</v>
      </c>
      <c r="F250" s="68">
        <v>14000</v>
      </c>
      <c r="G250" s="68">
        <f t="shared" si="96"/>
        <v>194880</v>
      </c>
      <c r="H250" s="109" t="s">
        <v>477</v>
      </c>
      <c r="I250" s="68">
        <f t="shared" si="100"/>
        <v>214368</v>
      </c>
      <c r="M250" s="48">
        <f t="shared" si="79"/>
        <v>0</v>
      </c>
      <c r="N250" s="49">
        <f t="shared" si="80"/>
        <v>0</v>
      </c>
      <c r="O250" s="49">
        <f t="shared" si="87"/>
        <v>0</v>
      </c>
      <c r="P250" s="48">
        <f t="shared" si="81"/>
        <v>1</v>
      </c>
      <c r="Q250" s="49">
        <f t="shared" si="82"/>
        <v>214368</v>
      </c>
      <c r="R250" s="49">
        <f t="shared" si="88"/>
        <v>194880</v>
      </c>
      <c r="S250" s="48">
        <f t="shared" si="83"/>
        <v>0</v>
      </c>
      <c r="T250" s="49">
        <f t="shared" si="84"/>
        <v>0</v>
      </c>
      <c r="U250" s="49">
        <f t="shared" si="85"/>
        <v>0</v>
      </c>
      <c r="V250" s="49">
        <f t="shared" si="86"/>
        <v>0</v>
      </c>
      <c r="W250" s="49">
        <f t="shared" si="89"/>
        <v>0</v>
      </c>
    </row>
    <row r="251" spans="1:26" s="24" customFormat="1" ht="99.75" hidden="1" customHeight="1" x14ac:dyDescent="0.25">
      <c r="A251" s="16"/>
      <c r="B251" s="110">
        <f t="shared" si="90"/>
        <v>240</v>
      </c>
      <c r="C251" s="113" t="s">
        <v>386</v>
      </c>
      <c r="D251" s="117" t="s">
        <v>389</v>
      </c>
      <c r="E251" s="114" t="s">
        <v>390</v>
      </c>
      <c r="F251" s="68">
        <v>20598.939999999999</v>
      </c>
      <c r="G251" s="68">
        <f t="shared" si="96"/>
        <v>286737.24479999993</v>
      </c>
      <c r="H251" s="109" t="s">
        <v>478</v>
      </c>
      <c r="I251" s="68">
        <f>ROUNDUP(G251,0)</f>
        <v>286738</v>
      </c>
      <c r="M251" s="48">
        <f t="shared" si="79"/>
        <v>0</v>
      </c>
      <c r="N251" s="49">
        <f t="shared" si="80"/>
        <v>0</v>
      </c>
      <c r="O251" s="49">
        <f t="shared" si="87"/>
        <v>0</v>
      </c>
      <c r="P251" s="48">
        <f t="shared" si="81"/>
        <v>0</v>
      </c>
      <c r="Q251" s="49">
        <f t="shared" si="82"/>
        <v>0</v>
      </c>
      <c r="R251" s="49">
        <f t="shared" si="88"/>
        <v>0</v>
      </c>
      <c r="S251" s="48">
        <f t="shared" si="83"/>
        <v>1</v>
      </c>
      <c r="T251" s="49">
        <f t="shared" si="84"/>
        <v>286738</v>
      </c>
      <c r="U251" s="49">
        <f t="shared" si="85"/>
        <v>0</v>
      </c>
      <c r="V251" s="49">
        <f t="shared" si="86"/>
        <v>0</v>
      </c>
      <c r="W251" s="49">
        <f t="shared" si="89"/>
        <v>0</v>
      </c>
    </row>
    <row r="252" spans="1:26" s="24" customFormat="1" ht="102" hidden="1" customHeight="1" x14ac:dyDescent="0.25">
      <c r="A252" s="16"/>
      <c r="B252" s="110">
        <f t="shared" si="90"/>
        <v>241</v>
      </c>
      <c r="C252" s="113" t="s">
        <v>386</v>
      </c>
      <c r="D252" s="117" t="s">
        <v>391</v>
      </c>
      <c r="E252" s="114" t="s">
        <v>392</v>
      </c>
      <c r="F252" s="68">
        <v>20000</v>
      </c>
      <c r="G252" s="68">
        <f t="shared" si="96"/>
        <v>278400</v>
      </c>
      <c r="H252" s="109" t="s">
        <v>477</v>
      </c>
      <c r="I252" s="68">
        <f>ROUNDUP(G252*1.1,0)</f>
        <v>306240</v>
      </c>
      <c r="M252" s="48">
        <f t="shared" si="79"/>
        <v>0</v>
      </c>
      <c r="N252" s="49">
        <f t="shared" si="80"/>
        <v>0</v>
      </c>
      <c r="O252" s="49">
        <f t="shared" si="87"/>
        <v>0</v>
      </c>
      <c r="P252" s="48">
        <f t="shared" si="81"/>
        <v>1</v>
      </c>
      <c r="Q252" s="49">
        <f t="shared" si="82"/>
        <v>306240</v>
      </c>
      <c r="R252" s="49">
        <f t="shared" si="88"/>
        <v>278400</v>
      </c>
      <c r="S252" s="48">
        <f t="shared" si="83"/>
        <v>0</v>
      </c>
      <c r="T252" s="49">
        <f t="shared" si="84"/>
        <v>0</v>
      </c>
      <c r="U252" s="49">
        <f t="shared" si="85"/>
        <v>0</v>
      </c>
      <c r="V252" s="49">
        <f t="shared" si="86"/>
        <v>0</v>
      </c>
      <c r="W252" s="49">
        <f t="shared" si="89"/>
        <v>0</v>
      </c>
    </row>
    <row r="253" spans="1:26" s="24" customFormat="1" ht="45" hidden="1" x14ac:dyDescent="0.25">
      <c r="A253" s="16"/>
      <c r="B253" s="110">
        <f t="shared" si="90"/>
        <v>242</v>
      </c>
      <c r="C253" s="113" t="s">
        <v>386</v>
      </c>
      <c r="D253" s="117" t="s">
        <v>393</v>
      </c>
      <c r="E253" s="114" t="s">
        <v>22</v>
      </c>
      <c r="F253" s="68">
        <v>225330</v>
      </c>
      <c r="G253" s="68">
        <f t="shared" si="96"/>
        <v>3136593.5999999996</v>
      </c>
      <c r="H253" s="109" t="s">
        <v>478</v>
      </c>
      <c r="I253" s="68">
        <f t="shared" ref="I253:I259" si="101">ROUNDUP(G253,0)</f>
        <v>3136594</v>
      </c>
      <c r="M253" s="48">
        <f t="shared" si="79"/>
        <v>0</v>
      </c>
      <c r="N253" s="49">
        <f t="shared" si="80"/>
        <v>0</v>
      </c>
      <c r="O253" s="49">
        <f t="shared" si="87"/>
        <v>0</v>
      </c>
      <c r="P253" s="48">
        <f t="shared" si="81"/>
        <v>0</v>
      </c>
      <c r="Q253" s="49">
        <f t="shared" si="82"/>
        <v>0</v>
      </c>
      <c r="R253" s="49">
        <f t="shared" si="88"/>
        <v>0</v>
      </c>
      <c r="S253" s="48">
        <f t="shared" si="83"/>
        <v>1</v>
      </c>
      <c r="T253" s="49">
        <f t="shared" si="84"/>
        <v>3136594</v>
      </c>
      <c r="U253" s="49">
        <f t="shared" si="85"/>
        <v>0</v>
      </c>
      <c r="V253" s="49">
        <f t="shared" si="86"/>
        <v>0</v>
      </c>
      <c r="W253" s="49">
        <f t="shared" si="89"/>
        <v>0</v>
      </c>
    </row>
    <row r="254" spans="1:26" s="24" customFormat="1" ht="89.1" hidden="1" customHeight="1" x14ac:dyDescent="0.25">
      <c r="A254" s="16"/>
      <c r="B254" s="110">
        <f t="shared" si="90"/>
        <v>243</v>
      </c>
      <c r="C254" s="113" t="s">
        <v>386</v>
      </c>
      <c r="D254" s="117" t="s">
        <v>394</v>
      </c>
      <c r="E254" s="114" t="s">
        <v>22</v>
      </c>
      <c r="F254" s="68">
        <v>226765</v>
      </c>
      <c r="G254" s="68">
        <f t="shared" si="96"/>
        <v>3156568.8</v>
      </c>
      <c r="H254" s="109" t="s">
        <v>478</v>
      </c>
      <c r="I254" s="68">
        <f t="shared" si="101"/>
        <v>3156569</v>
      </c>
      <c r="M254" s="48">
        <f t="shared" si="79"/>
        <v>0</v>
      </c>
      <c r="N254" s="49">
        <f t="shared" si="80"/>
        <v>0</v>
      </c>
      <c r="O254" s="49">
        <f t="shared" si="87"/>
        <v>0</v>
      </c>
      <c r="P254" s="48">
        <f t="shared" si="81"/>
        <v>0</v>
      </c>
      <c r="Q254" s="49">
        <f t="shared" si="82"/>
        <v>0</v>
      </c>
      <c r="R254" s="49">
        <f t="shared" si="88"/>
        <v>0</v>
      </c>
      <c r="S254" s="48">
        <f t="shared" si="83"/>
        <v>1</v>
      </c>
      <c r="T254" s="49">
        <f t="shared" si="84"/>
        <v>3156569</v>
      </c>
      <c r="U254" s="49">
        <f t="shared" si="85"/>
        <v>0</v>
      </c>
      <c r="V254" s="49">
        <f t="shared" si="86"/>
        <v>0</v>
      </c>
      <c r="W254" s="49">
        <f t="shared" si="89"/>
        <v>0</v>
      </c>
    </row>
    <row r="255" spans="1:26" s="24" customFormat="1" ht="97.5" hidden="1" customHeight="1" x14ac:dyDescent="0.25">
      <c r="A255" s="16"/>
      <c r="B255" s="110">
        <f t="shared" si="90"/>
        <v>244</v>
      </c>
      <c r="C255" s="113" t="s">
        <v>386</v>
      </c>
      <c r="D255" s="117" t="s">
        <v>395</v>
      </c>
      <c r="E255" s="114" t="s">
        <v>238</v>
      </c>
      <c r="F255" s="68">
        <v>25704.799999999999</v>
      </c>
      <c r="G255" s="68">
        <f t="shared" si="96"/>
        <v>357810.81599999993</v>
      </c>
      <c r="H255" s="109" t="s">
        <v>477</v>
      </c>
      <c r="I255" s="68">
        <f>ROUNDUP(G255*1.1,0)</f>
        <v>393592</v>
      </c>
      <c r="M255" s="48">
        <f t="shared" si="79"/>
        <v>0</v>
      </c>
      <c r="N255" s="49">
        <f t="shared" si="80"/>
        <v>0</v>
      </c>
      <c r="O255" s="49">
        <f t="shared" si="87"/>
        <v>0</v>
      </c>
      <c r="P255" s="48">
        <f t="shared" si="81"/>
        <v>1</v>
      </c>
      <c r="Q255" s="49">
        <f t="shared" si="82"/>
        <v>393592</v>
      </c>
      <c r="R255" s="49">
        <f t="shared" si="88"/>
        <v>357810.81599999993</v>
      </c>
      <c r="S255" s="48">
        <f t="shared" si="83"/>
        <v>0</v>
      </c>
      <c r="T255" s="49">
        <f t="shared" si="84"/>
        <v>0</v>
      </c>
      <c r="U255" s="49">
        <f t="shared" si="85"/>
        <v>0</v>
      </c>
      <c r="V255" s="49">
        <f t="shared" si="86"/>
        <v>0</v>
      </c>
      <c r="W255" s="49">
        <f t="shared" si="89"/>
        <v>0</v>
      </c>
    </row>
    <row r="256" spans="1:26" s="24" customFormat="1" ht="111.75" hidden="1" customHeight="1" x14ac:dyDescent="0.25">
      <c r="A256" s="16"/>
      <c r="B256" s="110">
        <f t="shared" si="90"/>
        <v>245</v>
      </c>
      <c r="C256" s="113" t="s">
        <v>386</v>
      </c>
      <c r="D256" s="117" t="s">
        <v>415</v>
      </c>
      <c r="E256" s="114" t="s">
        <v>238</v>
      </c>
      <c r="F256" s="68">
        <v>6900</v>
      </c>
      <c r="G256" s="68">
        <f t="shared" si="96"/>
        <v>96048</v>
      </c>
      <c r="H256" s="109" t="s">
        <v>478</v>
      </c>
      <c r="I256" s="68">
        <f t="shared" si="101"/>
        <v>96048</v>
      </c>
      <c r="M256" s="48">
        <f t="shared" si="79"/>
        <v>0</v>
      </c>
      <c r="N256" s="49">
        <f t="shared" si="80"/>
        <v>0</v>
      </c>
      <c r="O256" s="49">
        <f t="shared" si="87"/>
        <v>0</v>
      </c>
      <c r="P256" s="48">
        <f t="shared" si="81"/>
        <v>0</v>
      </c>
      <c r="Q256" s="49">
        <f t="shared" si="82"/>
        <v>0</v>
      </c>
      <c r="R256" s="49">
        <f t="shared" si="88"/>
        <v>0</v>
      </c>
      <c r="S256" s="48">
        <f t="shared" si="83"/>
        <v>1</v>
      </c>
      <c r="T256" s="49">
        <f t="shared" si="84"/>
        <v>96048</v>
      </c>
      <c r="U256" s="49">
        <f t="shared" si="85"/>
        <v>0</v>
      </c>
      <c r="V256" s="49">
        <f t="shared" si="86"/>
        <v>0</v>
      </c>
      <c r="W256" s="49">
        <f t="shared" si="89"/>
        <v>0</v>
      </c>
    </row>
    <row r="257" spans="1:23" s="24" customFormat="1" ht="111.75" hidden="1" customHeight="1" x14ac:dyDescent="0.25">
      <c r="A257" s="16"/>
      <c r="B257" s="110">
        <f t="shared" si="90"/>
        <v>246</v>
      </c>
      <c r="C257" s="113" t="s">
        <v>386</v>
      </c>
      <c r="D257" s="117" t="s">
        <v>424</v>
      </c>
      <c r="E257" s="114" t="s">
        <v>238</v>
      </c>
      <c r="F257" s="68">
        <v>110000</v>
      </c>
      <c r="G257" s="68">
        <f t="shared" si="96"/>
        <v>1531200</v>
      </c>
      <c r="H257" s="109" t="s">
        <v>478</v>
      </c>
      <c r="I257" s="68">
        <f t="shared" si="101"/>
        <v>1531200</v>
      </c>
      <c r="M257" s="48">
        <f t="shared" si="79"/>
        <v>0</v>
      </c>
      <c r="N257" s="49">
        <f t="shared" si="80"/>
        <v>0</v>
      </c>
      <c r="O257" s="49">
        <f t="shared" si="87"/>
        <v>0</v>
      </c>
      <c r="P257" s="48">
        <f t="shared" si="81"/>
        <v>0</v>
      </c>
      <c r="Q257" s="49">
        <f t="shared" si="82"/>
        <v>0</v>
      </c>
      <c r="R257" s="49">
        <f t="shared" si="88"/>
        <v>0</v>
      </c>
      <c r="S257" s="48">
        <f t="shared" si="83"/>
        <v>1</v>
      </c>
      <c r="T257" s="49">
        <f t="shared" si="84"/>
        <v>1531200</v>
      </c>
      <c r="U257" s="49">
        <f t="shared" si="85"/>
        <v>0</v>
      </c>
      <c r="V257" s="49">
        <f t="shared" si="86"/>
        <v>0</v>
      </c>
      <c r="W257" s="49">
        <f t="shared" si="89"/>
        <v>0</v>
      </c>
    </row>
    <row r="258" spans="1:23" s="24" customFormat="1" ht="102" hidden="1" customHeight="1" x14ac:dyDescent="0.25">
      <c r="A258" s="16"/>
      <c r="B258" s="110">
        <f t="shared" si="90"/>
        <v>247</v>
      </c>
      <c r="C258" s="113" t="s">
        <v>386</v>
      </c>
      <c r="D258" s="117" t="s">
        <v>396</v>
      </c>
      <c r="E258" s="114" t="s">
        <v>64</v>
      </c>
      <c r="F258" s="68">
        <v>28195</v>
      </c>
      <c r="G258" s="68">
        <f t="shared" si="96"/>
        <v>392474.39999999997</v>
      </c>
      <c r="H258" s="109" t="s">
        <v>478</v>
      </c>
      <c r="I258" s="68">
        <f t="shared" si="101"/>
        <v>392475</v>
      </c>
      <c r="M258" s="48">
        <f t="shared" si="79"/>
        <v>0</v>
      </c>
      <c r="N258" s="49">
        <f t="shared" si="80"/>
        <v>0</v>
      </c>
      <c r="O258" s="49">
        <f t="shared" si="87"/>
        <v>0</v>
      </c>
      <c r="P258" s="48">
        <f t="shared" si="81"/>
        <v>0</v>
      </c>
      <c r="Q258" s="49">
        <f t="shared" si="82"/>
        <v>0</v>
      </c>
      <c r="R258" s="49">
        <f t="shared" si="88"/>
        <v>0</v>
      </c>
      <c r="S258" s="48">
        <f t="shared" si="83"/>
        <v>1</v>
      </c>
      <c r="T258" s="49">
        <f t="shared" si="84"/>
        <v>392475</v>
      </c>
      <c r="U258" s="49">
        <f t="shared" si="85"/>
        <v>0</v>
      </c>
      <c r="V258" s="49">
        <f t="shared" si="86"/>
        <v>0</v>
      </c>
      <c r="W258" s="49">
        <f t="shared" si="89"/>
        <v>0</v>
      </c>
    </row>
    <row r="259" spans="1:23" s="24" customFormat="1" ht="102" customHeight="1" x14ac:dyDescent="0.25">
      <c r="A259" s="16"/>
      <c r="B259" s="110">
        <f t="shared" si="90"/>
        <v>248</v>
      </c>
      <c r="C259" s="113" t="s">
        <v>386</v>
      </c>
      <c r="D259" s="117" t="s">
        <v>432</v>
      </c>
      <c r="E259" s="114" t="s">
        <v>18</v>
      </c>
      <c r="F259" s="68">
        <v>17000</v>
      </c>
      <c r="G259" s="68">
        <f>+F259*12</f>
        <v>204000</v>
      </c>
      <c r="H259" s="109" t="s">
        <v>478</v>
      </c>
      <c r="I259" s="68">
        <f t="shared" si="101"/>
        <v>204000</v>
      </c>
      <c r="J259" s="26">
        <f>SUM(I250:I259)</f>
        <v>9717824</v>
      </c>
      <c r="K259" s="104">
        <f>+Nuevos!I36</f>
        <v>5832480</v>
      </c>
      <c r="L259" s="26">
        <f>+K259+J259</f>
        <v>15550304</v>
      </c>
      <c r="M259" s="48">
        <f t="shared" si="79"/>
        <v>0</v>
      </c>
      <c r="N259" s="49">
        <f t="shared" si="80"/>
        <v>0</v>
      </c>
      <c r="O259" s="49">
        <f t="shared" si="87"/>
        <v>0</v>
      </c>
      <c r="P259" s="48">
        <f t="shared" si="81"/>
        <v>0</v>
      </c>
      <c r="Q259" s="49">
        <f t="shared" si="82"/>
        <v>0</v>
      </c>
      <c r="R259" s="49">
        <f t="shared" si="88"/>
        <v>0</v>
      </c>
      <c r="S259" s="48">
        <f t="shared" si="83"/>
        <v>1</v>
      </c>
      <c r="T259" s="49">
        <f t="shared" si="84"/>
        <v>204000</v>
      </c>
      <c r="U259" s="49">
        <f t="shared" si="85"/>
        <v>0</v>
      </c>
      <c r="V259" s="49">
        <f t="shared" si="86"/>
        <v>0</v>
      </c>
      <c r="W259" s="49">
        <f t="shared" si="89"/>
        <v>0</v>
      </c>
    </row>
    <row r="260" spans="1:23" s="24" customFormat="1" ht="91.5" hidden="1" customHeight="1" x14ac:dyDescent="0.25">
      <c r="A260" s="16"/>
      <c r="B260" s="110">
        <f t="shared" si="90"/>
        <v>249</v>
      </c>
      <c r="C260" s="113" t="s">
        <v>397</v>
      </c>
      <c r="D260" s="117" t="s">
        <v>398</v>
      </c>
      <c r="E260" s="114" t="s">
        <v>16</v>
      </c>
      <c r="F260" s="68">
        <v>20240</v>
      </c>
      <c r="G260" s="68">
        <f t="shared" si="96"/>
        <v>281740.79999999999</v>
      </c>
      <c r="H260" s="109" t="s">
        <v>477</v>
      </c>
      <c r="I260" s="68">
        <f>ROUNDUP(G260*1.1,0)</f>
        <v>309915</v>
      </c>
      <c r="M260" s="48">
        <f t="shared" si="79"/>
        <v>0</v>
      </c>
      <c r="N260" s="49">
        <f t="shared" si="80"/>
        <v>0</v>
      </c>
      <c r="O260" s="49">
        <f t="shared" si="87"/>
        <v>0</v>
      </c>
      <c r="P260" s="48">
        <f t="shared" si="81"/>
        <v>1</v>
      </c>
      <c r="Q260" s="49">
        <f t="shared" si="82"/>
        <v>309915</v>
      </c>
      <c r="R260" s="49">
        <f t="shared" si="88"/>
        <v>281740.79999999999</v>
      </c>
      <c r="S260" s="48">
        <f t="shared" si="83"/>
        <v>0</v>
      </c>
      <c r="T260" s="49">
        <f t="shared" si="84"/>
        <v>0</v>
      </c>
      <c r="U260" s="49">
        <f t="shared" si="85"/>
        <v>0</v>
      </c>
      <c r="V260" s="49">
        <f t="shared" si="86"/>
        <v>0</v>
      </c>
      <c r="W260" s="49">
        <f t="shared" si="89"/>
        <v>0</v>
      </c>
    </row>
    <row r="261" spans="1:23" s="24" customFormat="1" ht="71.25" hidden="1" customHeight="1" x14ac:dyDescent="0.25">
      <c r="A261" s="16"/>
      <c r="B261" s="110">
        <f t="shared" si="90"/>
        <v>250</v>
      </c>
      <c r="C261" s="113" t="s">
        <v>397</v>
      </c>
      <c r="D261" s="117" t="s">
        <v>430</v>
      </c>
      <c r="E261" s="114" t="s">
        <v>22</v>
      </c>
      <c r="F261" s="68">
        <v>65000</v>
      </c>
      <c r="G261" s="68">
        <f t="shared" si="96"/>
        <v>904799.99999999988</v>
      </c>
      <c r="H261" s="109" t="s">
        <v>478</v>
      </c>
      <c r="I261" s="68">
        <f>ROUNDUP(G261,0)</f>
        <v>904800</v>
      </c>
      <c r="M261" s="48">
        <f t="shared" si="79"/>
        <v>0</v>
      </c>
      <c r="N261" s="49">
        <f t="shared" si="80"/>
        <v>0</v>
      </c>
      <c r="O261" s="49">
        <f t="shared" si="87"/>
        <v>0</v>
      </c>
      <c r="P261" s="48">
        <f t="shared" si="81"/>
        <v>0</v>
      </c>
      <c r="Q261" s="49">
        <f t="shared" si="82"/>
        <v>0</v>
      </c>
      <c r="R261" s="49">
        <f t="shared" si="88"/>
        <v>0</v>
      </c>
      <c r="S261" s="48">
        <f t="shared" si="83"/>
        <v>1</v>
      </c>
      <c r="T261" s="49">
        <f t="shared" si="84"/>
        <v>904800</v>
      </c>
      <c r="U261" s="49">
        <f t="shared" si="85"/>
        <v>0</v>
      </c>
      <c r="V261" s="49">
        <f t="shared" si="86"/>
        <v>0</v>
      </c>
      <c r="W261" s="49">
        <f t="shared" si="89"/>
        <v>0</v>
      </c>
    </row>
    <row r="262" spans="1:23" s="24" customFormat="1" ht="90" hidden="1" customHeight="1" x14ac:dyDescent="0.25">
      <c r="A262" s="16"/>
      <c r="B262" s="110">
        <f t="shared" si="90"/>
        <v>251</v>
      </c>
      <c r="C262" s="113" t="s">
        <v>397</v>
      </c>
      <c r="D262" s="117" t="s">
        <v>399</v>
      </c>
      <c r="E262" s="114" t="s">
        <v>41</v>
      </c>
      <c r="F262" s="68">
        <v>12287.6</v>
      </c>
      <c r="G262" s="68">
        <f t="shared" si="96"/>
        <v>171043.39199999999</v>
      </c>
      <c r="H262" s="109" t="s">
        <v>477</v>
      </c>
      <c r="I262" s="68">
        <f>ROUNDUP(G262*1.1,0)</f>
        <v>188148</v>
      </c>
      <c r="M262" s="48">
        <f t="shared" si="79"/>
        <v>0</v>
      </c>
      <c r="N262" s="49">
        <f t="shared" si="80"/>
        <v>0</v>
      </c>
      <c r="O262" s="49">
        <f t="shared" si="87"/>
        <v>0</v>
      </c>
      <c r="P262" s="48">
        <f t="shared" si="81"/>
        <v>1</v>
      </c>
      <c r="Q262" s="49">
        <f t="shared" si="82"/>
        <v>188148</v>
      </c>
      <c r="R262" s="49">
        <f t="shared" si="88"/>
        <v>171043.39199999999</v>
      </c>
      <c r="S262" s="48">
        <f t="shared" si="83"/>
        <v>0</v>
      </c>
      <c r="T262" s="49">
        <f t="shared" si="84"/>
        <v>0</v>
      </c>
      <c r="U262" s="49">
        <f t="shared" si="85"/>
        <v>0</v>
      </c>
      <c r="V262" s="49">
        <f t="shared" si="86"/>
        <v>0</v>
      </c>
      <c r="W262" s="49">
        <f t="shared" si="89"/>
        <v>0</v>
      </c>
    </row>
    <row r="263" spans="1:23" s="24" customFormat="1" ht="101.25" hidden="1" customHeight="1" x14ac:dyDescent="0.25">
      <c r="A263" s="16"/>
      <c r="B263" s="110">
        <f t="shared" si="90"/>
        <v>252</v>
      </c>
      <c r="C263" s="113" t="s">
        <v>397</v>
      </c>
      <c r="D263" s="117" t="s">
        <v>400</v>
      </c>
      <c r="E263" s="114" t="s">
        <v>401</v>
      </c>
      <c r="F263" s="68">
        <v>15732.22</v>
      </c>
      <c r="G263" s="68">
        <f t="shared" si="96"/>
        <v>218992.50239999997</v>
      </c>
      <c r="H263" s="109" t="s">
        <v>478</v>
      </c>
      <c r="I263" s="68">
        <f>ROUNDUP(G263,0)</f>
        <v>218993</v>
      </c>
      <c r="M263" s="48">
        <f t="shared" si="79"/>
        <v>0</v>
      </c>
      <c r="N263" s="49">
        <f t="shared" si="80"/>
        <v>0</v>
      </c>
      <c r="O263" s="49">
        <f t="shared" si="87"/>
        <v>0</v>
      </c>
      <c r="P263" s="48">
        <f t="shared" si="81"/>
        <v>0</v>
      </c>
      <c r="Q263" s="49">
        <f t="shared" si="82"/>
        <v>0</v>
      </c>
      <c r="R263" s="49">
        <f t="shared" si="88"/>
        <v>0</v>
      </c>
      <c r="S263" s="48">
        <f t="shared" si="83"/>
        <v>1</v>
      </c>
      <c r="T263" s="49">
        <f t="shared" si="84"/>
        <v>218993</v>
      </c>
      <c r="U263" s="49">
        <f t="shared" si="85"/>
        <v>0</v>
      </c>
      <c r="V263" s="49">
        <f t="shared" si="86"/>
        <v>0</v>
      </c>
      <c r="W263" s="49">
        <f t="shared" si="89"/>
        <v>0</v>
      </c>
    </row>
    <row r="264" spans="1:23" s="24" customFormat="1" ht="112.5" hidden="1" customHeight="1" x14ac:dyDescent="0.25">
      <c r="A264" s="16"/>
      <c r="B264" s="110">
        <f t="shared" si="90"/>
        <v>253</v>
      </c>
      <c r="C264" s="113" t="s">
        <v>397</v>
      </c>
      <c r="D264" s="117" t="s">
        <v>402</v>
      </c>
      <c r="E264" s="114" t="s">
        <v>401</v>
      </c>
      <c r="F264" s="68">
        <v>16718.580000000002</v>
      </c>
      <c r="G264" s="68">
        <f t="shared" si="96"/>
        <v>232722.6336</v>
      </c>
      <c r="H264" s="109" t="s">
        <v>477</v>
      </c>
      <c r="I264" s="68">
        <f t="shared" ref="I264:I265" si="102">ROUNDUP(G264*1.1,0)</f>
        <v>255995</v>
      </c>
      <c r="M264" s="48">
        <f t="shared" si="79"/>
        <v>0</v>
      </c>
      <c r="N264" s="49">
        <f t="shared" si="80"/>
        <v>0</v>
      </c>
      <c r="O264" s="49">
        <f t="shared" si="87"/>
        <v>0</v>
      </c>
      <c r="P264" s="48">
        <f t="shared" si="81"/>
        <v>1</v>
      </c>
      <c r="Q264" s="49">
        <f t="shared" si="82"/>
        <v>255995</v>
      </c>
      <c r="R264" s="49">
        <f t="shared" si="88"/>
        <v>232722.6336</v>
      </c>
      <c r="S264" s="48">
        <f t="shared" si="83"/>
        <v>0</v>
      </c>
      <c r="T264" s="49">
        <f t="shared" si="84"/>
        <v>0</v>
      </c>
      <c r="U264" s="49">
        <f t="shared" si="85"/>
        <v>0</v>
      </c>
      <c r="V264" s="49">
        <f t="shared" si="86"/>
        <v>0</v>
      </c>
      <c r="W264" s="49">
        <f t="shared" si="89"/>
        <v>0</v>
      </c>
    </row>
    <row r="265" spans="1:23" s="24" customFormat="1" ht="114" hidden="1" customHeight="1" x14ac:dyDescent="0.25">
      <c r="A265" s="16"/>
      <c r="B265" s="110">
        <f t="shared" si="90"/>
        <v>254</v>
      </c>
      <c r="C265" s="113" t="s">
        <v>397</v>
      </c>
      <c r="D265" s="117" t="s">
        <v>403</v>
      </c>
      <c r="E265" s="114" t="s">
        <v>404</v>
      </c>
      <c r="F265" s="68">
        <v>35000</v>
      </c>
      <c r="G265" s="68">
        <f t="shared" si="96"/>
        <v>487199.99999999994</v>
      </c>
      <c r="H265" s="109" t="s">
        <v>477</v>
      </c>
      <c r="I265" s="68">
        <f t="shared" si="102"/>
        <v>535920</v>
      </c>
      <c r="M265" s="48">
        <f t="shared" si="79"/>
        <v>0</v>
      </c>
      <c r="N265" s="49">
        <f t="shared" si="80"/>
        <v>0</v>
      </c>
      <c r="O265" s="49">
        <f t="shared" si="87"/>
        <v>0</v>
      </c>
      <c r="P265" s="48">
        <f t="shared" si="81"/>
        <v>1</v>
      </c>
      <c r="Q265" s="49">
        <f t="shared" si="82"/>
        <v>535920</v>
      </c>
      <c r="R265" s="49">
        <f t="shared" si="88"/>
        <v>487199.99999999994</v>
      </c>
      <c r="S265" s="48">
        <f t="shared" si="83"/>
        <v>0</v>
      </c>
      <c r="T265" s="49">
        <f t="shared" si="84"/>
        <v>0</v>
      </c>
      <c r="U265" s="49">
        <f t="shared" si="85"/>
        <v>0</v>
      </c>
      <c r="V265" s="49">
        <f t="shared" si="86"/>
        <v>0</v>
      </c>
      <c r="W265" s="49">
        <f t="shared" si="89"/>
        <v>0</v>
      </c>
    </row>
    <row r="266" spans="1:23" s="24" customFormat="1" ht="90.75" hidden="1" customHeight="1" x14ac:dyDescent="0.25">
      <c r="A266" s="16"/>
      <c r="B266" s="110">
        <f t="shared" si="90"/>
        <v>255</v>
      </c>
      <c r="C266" s="113" t="s">
        <v>397</v>
      </c>
      <c r="D266" s="117" t="s">
        <v>421</v>
      </c>
      <c r="E266" s="114" t="s">
        <v>422</v>
      </c>
      <c r="F266" s="126">
        <v>57095</v>
      </c>
      <c r="G266" s="68">
        <f t="shared" si="96"/>
        <v>794762.39999999991</v>
      </c>
      <c r="H266" s="109" t="s">
        <v>478</v>
      </c>
      <c r="I266" s="68">
        <f>ROUNDUP(G266,0)</f>
        <v>794763</v>
      </c>
      <c r="M266" s="48">
        <f t="shared" ref="M266:M272" si="103">IF(H266="sustitución",1,0)</f>
        <v>0</v>
      </c>
      <c r="N266" s="49">
        <f t="shared" ref="N266:N272" si="104">IF($H266="sustitución",$I266,0)</f>
        <v>0</v>
      </c>
      <c r="O266" s="49">
        <f t="shared" si="87"/>
        <v>0</v>
      </c>
      <c r="P266" s="48">
        <f t="shared" ref="P266:P272" si="105">IF(H266="Renovación con incremento",1,0)</f>
        <v>0</v>
      </c>
      <c r="Q266" s="49">
        <f t="shared" ref="Q266:Q272" si="106">IF($H266="Renovación con incremento",$I266,0)</f>
        <v>0</v>
      </c>
      <c r="R266" s="49">
        <f t="shared" si="88"/>
        <v>0</v>
      </c>
      <c r="S266" s="48">
        <f t="shared" ref="S266:S272" si="107">IF(H266="Renovación sin incremento",1,0)</f>
        <v>1</v>
      </c>
      <c r="T266" s="49">
        <f t="shared" ref="T266:T272" si="108">IF($H266="Renovación sin incremento",$I266,0)</f>
        <v>794763</v>
      </c>
      <c r="U266" s="49">
        <f t="shared" ref="U266:U272" si="109">IF($H266="Cancelación",1,0)</f>
        <v>0</v>
      </c>
      <c r="V266" s="49">
        <f t="shared" ref="V266:V272" si="110">IF($H266="Cancelación",$I266,0)</f>
        <v>0</v>
      </c>
      <c r="W266" s="49">
        <f t="shared" si="89"/>
        <v>0</v>
      </c>
    </row>
    <row r="267" spans="1:23" s="25" customFormat="1" ht="90.75" hidden="1" customHeight="1" x14ac:dyDescent="0.25">
      <c r="A267" s="23"/>
      <c r="B267" s="110">
        <f t="shared" si="90"/>
        <v>256</v>
      </c>
      <c r="C267" s="113" t="s">
        <v>397</v>
      </c>
      <c r="D267" s="111" t="s">
        <v>405</v>
      </c>
      <c r="E267" s="114" t="s">
        <v>18</v>
      </c>
      <c r="F267" s="68">
        <v>13500</v>
      </c>
      <c r="G267" s="68">
        <f>+F267*12</f>
        <v>162000</v>
      </c>
      <c r="H267" s="109" t="s">
        <v>477</v>
      </c>
      <c r="I267" s="68">
        <f t="shared" ref="I267:I269" si="111">ROUNDUP(G267*1.1,0)</f>
        <v>178200</v>
      </c>
      <c r="J267" s="26"/>
      <c r="K267" s="105"/>
      <c r="L267" s="26"/>
      <c r="M267" s="48">
        <f t="shared" si="103"/>
        <v>0</v>
      </c>
      <c r="N267" s="49">
        <f t="shared" si="104"/>
        <v>0</v>
      </c>
      <c r="O267" s="49">
        <f t="shared" si="87"/>
        <v>0</v>
      </c>
      <c r="P267" s="48">
        <f t="shared" si="105"/>
        <v>1</v>
      </c>
      <c r="Q267" s="49">
        <f t="shared" si="106"/>
        <v>178200</v>
      </c>
      <c r="R267" s="49">
        <f t="shared" si="88"/>
        <v>162000</v>
      </c>
      <c r="S267" s="48">
        <f t="shared" si="107"/>
        <v>0</v>
      </c>
      <c r="T267" s="49">
        <f t="shared" si="108"/>
        <v>0</v>
      </c>
      <c r="U267" s="49">
        <f t="shared" si="109"/>
        <v>0</v>
      </c>
      <c r="V267" s="49">
        <f t="shared" si="110"/>
        <v>0</v>
      </c>
      <c r="W267" s="49">
        <f t="shared" si="89"/>
        <v>0</v>
      </c>
    </row>
    <row r="268" spans="1:23" s="25" customFormat="1" ht="90.75" customHeight="1" x14ac:dyDescent="0.25">
      <c r="A268" s="23"/>
      <c r="B268" s="110">
        <f t="shared" si="90"/>
        <v>257</v>
      </c>
      <c r="C268" s="113" t="s">
        <v>397</v>
      </c>
      <c r="D268" s="111" t="s">
        <v>558</v>
      </c>
      <c r="E268" s="111" t="s">
        <v>431</v>
      </c>
      <c r="F268" s="68">
        <v>9279.8839999999982</v>
      </c>
      <c r="G268" s="68">
        <f>+F268*12</f>
        <v>111358.60799999998</v>
      </c>
      <c r="H268" s="109" t="s">
        <v>478</v>
      </c>
      <c r="I268" s="68">
        <f>ROUNDUP(G268,0)</f>
        <v>111359</v>
      </c>
      <c r="J268" s="26">
        <f>SUM(I260:I268)</f>
        <v>3498093</v>
      </c>
      <c r="K268" s="104">
        <f>+Nuevos!I39</f>
        <v>723840</v>
      </c>
      <c r="L268" s="26">
        <f>+K268+J268</f>
        <v>4221933</v>
      </c>
      <c r="M268" s="48">
        <f t="shared" ref="M268" si="112">IF(H268="sustitución",1,0)</f>
        <v>0</v>
      </c>
      <c r="N268" s="49">
        <f t="shared" si="104"/>
        <v>0</v>
      </c>
      <c r="O268" s="49">
        <f t="shared" si="87"/>
        <v>0</v>
      </c>
      <c r="P268" s="48">
        <f t="shared" ref="P268" si="113">IF(H268="Renovación con incremento",1,0)</f>
        <v>0</v>
      </c>
      <c r="Q268" s="49">
        <f t="shared" si="106"/>
        <v>0</v>
      </c>
      <c r="R268" s="49">
        <f t="shared" si="88"/>
        <v>0</v>
      </c>
      <c r="S268" s="48">
        <f t="shared" ref="S268" si="114">IF(H268="Renovación sin incremento",1,0)</f>
        <v>1</v>
      </c>
      <c r="T268" s="49">
        <f t="shared" si="108"/>
        <v>111359</v>
      </c>
      <c r="U268" s="49">
        <f t="shared" si="109"/>
        <v>0</v>
      </c>
      <c r="V268" s="49">
        <f t="shared" si="110"/>
        <v>0</v>
      </c>
      <c r="W268" s="49">
        <f t="shared" si="89"/>
        <v>0</v>
      </c>
    </row>
    <row r="269" spans="1:23" s="18" customFormat="1" ht="75.75" customHeight="1" x14ac:dyDescent="0.2">
      <c r="A269" s="16"/>
      <c r="B269" s="110">
        <f>+B268+1</f>
        <v>258</v>
      </c>
      <c r="C269" s="113" t="s">
        <v>406</v>
      </c>
      <c r="D269" s="111" t="s">
        <v>407</v>
      </c>
      <c r="E269" s="112" t="s">
        <v>245</v>
      </c>
      <c r="F269" s="68">
        <v>161943.26</v>
      </c>
      <c r="G269" s="68">
        <f t="shared" si="96"/>
        <v>2254250.1792000001</v>
      </c>
      <c r="H269" s="109" t="s">
        <v>477</v>
      </c>
      <c r="I269" s="68">
        <f t="shared" si="111"/>
        <v>2479676</v>
      </c>
      <c r="J269" s="26">
        <f>+I269</f>
        <v>2479676</v>
      </c>
      <c r="L269" s="26">
        <f t="shared" ref="L269" si="115">+K269+J269</f>
        <v>2479676</v>
      </c>
      <c r="M269" s="48">
        <f t="shared" si="103"/>
        <v>0</v>
      </c>
      <c r="N269" s="49">
        <f t="shared" si="104"/>
        <v>0</v>
      </c>
      <c r="O269" s="49">
        <f t="shared" ref="O269:O272" si="116">IF($H269="sustitución",$G269,0)</f>
        <v>0</v>
      </c>
      <c r="P269" s="48">
        <f t="shared" si="105"/>
        <v>1</v>
      </c>
      <c r="Q269" s="49">
        <f t="shared" si="106"/>
        <v>2479676</v>
      </c>
      <c r="R269" s="49">
        <f t="shared" ref="R269:R272" si="117">IF($H269="Renovación con incremento",$G269,0)</f>
        <v>2254250.1792000001</v>
      </c>
      <c r="S269" s="48">
        <f t="shared" si="107"/>
        <v>0</v>
      </c>
      <c r="T269" s="49">
        <f t="shared" si="108"/>
        <v>0</v>
      </c>
      <c r="U269" s="49">
        <f t="shared" si="109"/>
        <v>0</v>
      </c>
      <c r="V269" s="49">
        <f t="shared" si="110"/>
        <v>0</v>
      </c>
      <c r="W269" s="49">
        <f t="shared" ref="W269:W272" si="118">IF($H269="Cancelación",$G269,0)</f>
        <v>0</v>
      </c>
    </row>
    <row r="270" spans="1:23" s="18" customFormat="1" ht="153.75" hidden="1" customHeight="1" x14ac:dyDescent="0.2">
      <c r="A270" s="16"/>
      <c r="B270" s="110">
        <f t="shared" ref="B270:B272" si="119">+B269+1</f>
        <v>259</v>
      </c>
      <c r="C270" s="113" t="s">
        <v>408</v>
      </c>
      <c r="D270" s="117" t="s">
        <v>409</v>
      </c>
      <c r="E270" s="114" t="s">
        <v>113</v>
      </c>
      <c r="F270" s="68">
        <v>5458814.54</v>
      </c>
      <c r="G270" s="68">
        <f t="shared" si="96"/>
        <v>75986698.396799996</v>
      </c>
      <c r="H270" s="109" t="s">
        <v>478</v>
      </c>
      <c r="I270" s="68">
        <f>ROUNDUP(G270,0)</f>
        <v>75986699</v>
      </c>
      <c r="M270" s="48">
        <f t="shared" si="103"/>
        <v>0</v>
      </c>
      <c r="N270" s="49">
        <f t="shared" si="104"/>
        <v>0</v>
      </c>
      <c r="O270" s="49">
        <f t="shared" si="116"/>
        <v>0</v>
      </c>
      <c r="P270" s="48">
        <f t="shared" si="105"/>
        <v>0</v>
      </c>
      <c r="Q270" s="49">
        <f t="shared" si="106"/>
        <v>0</v>
      </c>
      <c r="R270" s="49">
        <f t="shared" si="117"/>
        <v>0</v>
      </c>
      <c r="S270" s="48">
        <f t="shared" si="107"/>
        <v>1</v>
      </c>
      <c r="T270" s="49">
        <f t="shared" si="108"/>
        <v>75986699</v>
      </c>
      <c r="U270" s="49">
        <f t="shared" si="109"/>
        <v>0</v>
      </c>
      <c r="V270" s="49">
        <f t="shared" si="110"/>
        <v>0</v>
      </c>
      <c r="W270" s="49">
        <f t="shared" si="118"/>
        <v>0</v>
      </c>
    </row>
    <row r="271" spans="1:23" s="18" customFormat="1" ht="148.5" hidden="1" customHeight="1" x14ac:dyDescent="0.2">
      <c r="A271" s="16"/>
      <c r="B271" s="110">
        <f t="shared" si="119"/>
        <v>260</v>
      </c>
      <c r="C271" s="113" t="s">
        <v>408</v>
      </c>
      <c r="D271" s="117" t="s">
        <v>410</v>
      </c>
      <c r="E271" s="114" t="s">
        <v>411</v>
      </c>
      <c r="F271" s="68">
        <v>1207024.48</v>
      </c>
      <c r="G271" s="68">
        <f t="shared" si="96"/>
        <v>16801780.761599999</v>
      </c>
      <c r="H271" s="109" t="s">
        <v>477</v>
      </c>
      <c r="I271" s="68">
        <f>ROUNDUP(G271*1.1,0)</f>
        <v>18481959</v>
      </c>
      <c r="M271" s="48">
        <f t="shared" si="103"/>
        <v>0</v>
      </c>
      <c r="N271" s="49">
        <f t="shared" si="104"/>
        <v>0</v>
      </c>
      <c r="O271" s="49">
        <f t="shared" si="116"/>
        <v>0</v>
      </c>
      <c r="P271" s="48">
        <f t="shared" si="105"/>
        <v>1</v>
      </c>
      <c r="Q271" s="49">
        <f t="shared" si="106"/>
        <v>18481959</v>
      </c>
      <c r="R271" s="49">
        <f t="shared" si="117"/>
        <v>16801780.761599999</v>
      </c>
      <c r="S271" s="48">
        <f t="shared" si="107"/>
        <v>0</v>
      </c>
      <c r="T271" s="49">
        <f t="shared" si="108"/>
        <v>0</v>
      </c>
      <c r="U271" s="49">
        <f t="shared" si="109"/>
        <v>0</v>
      </c>
      <c r="V271" s="49">
        <f t="shared" si="110"/>
        <v>0</v>
      </c>
      <c r="W271" s="49">
        <f t="shared" si="118"/>
        <v>0</v>
      </c>
    </row>
    <row r="272" spans="1:23" s="18" customFormat="1" ht="50.1" customHeight="1" x14ac:dyDescent="0.2">
      <c r="A272" s="16"/>
      <c r="B272" s="110">
        <f t="shared" si="119"/>
        <v>261</v>
      </c>
      <c r="C272" s="113" t="s">
        <v>408</v>
      </c>
      <c r="D272" s="117" t="s">
        <v>412</v>
      </c>
      <c r="E272" s="114" t="s">
        <v>145</v>
      </c>
      <c r="F272" s="68">
        <v>103458.6</v>
      </c>
      <c r="G272" s="68">
        <f t="shared" si="96"/>
        <v>1440143.7120000001</v>
      </c>
      <c r="H272" s="109" t="s">
        <v>478</v>
      </c>
      <c r="I272" s="68">
        <f>ROUNDUP(G272,0)</f>
        <v>1440144</v>
      </c>
      <c r="J272" s="26">
        <f>SUM(I270:I272)</f>
        <v>95908802</v>
      </c>
      <c r="L272" s="26">
        <f>+K272+J272</f>
        <v>95908802</v>
      </c>
      <c r="M272" s="48">
        <f t="shared" si="103"/>
        <v>0</v>
      </c>
      <c r="N272" s="49">
        <f t="shared" si="104"/>
        <v>0</v>
      </c>
      <c r="O272" s="49">
        <f t="shared" si="116"/>
        <v>0</v>
      </c>
      <c r="P272" s="48">
        <f t="shared" si="105"/>
        <v>0</v>
      </c>
      <c r="Q272" s="49">
        <f t="shared" si="106"/>
        <v>0</v>
      </c>
      <c r="R272" s="49">
        <f t="shared" si="117"/>
        <v>0</v>
      </c>
      <c r="S272" s="48">
        <f t="shared" si="107"/>
        <v>1</v>
      </c>
      <c r="T272" s="49">
        <f t="shared" si="108"/>
        <v>1440144</v>
      </c>
      <c r="U272" s="49">
        <f t="shared" si="109"/>
        <v>0</v>
      </c>
      <c r="V272" s="49">
        <f t="shared" si="110"/>
        <v>0</v>
      </c>
      <c r="W272" s="49">
        <f t="shared" si="118"/>
        <v>0</v>
      </c>
    </row>
    <row r="273" spans="1:26" s="25" customFormat="1" ht="29.25" customHeight="1" x14ac:dyDescent="0.2">
      <c r="A273" s="14"/>
      <c r="B273" s="17"/>
      <c r="C273" s="28"/>
      <c r="D273" s="28"/>
      <c r="E273" s="29"/>
      <c r="F273" s="30">
        <f>SUM(F12:F272)</f>
        <v>38201830.592</v>
      </c>
      <c r="G273" s="30">
        <f t="shared" ref="G273:I273" si="120">SUM(G12:G272)</f>
        <v>525611498.73759991</v>
      </c>
      <c r="H273" s="37"/>
      <c r="I273" s="30">
        <f t="shared" si="120"/>
        <v>561252983</v>
      </c>
      <c r="J273" s="30">
        <f t="shared" ref="J273:W273" si="121">SUM(J12:J272)</f>
        <v>561252983</v>
      </c>
      <c r="K273" s="107">
        <f t="shared" si="121"/>
        <v>151151042.33759999</v>
      </c>
      <c r="L273" s="30">
        <f t="shared" si="121"/>
        <v>712404025.33759999</v>
      </c>
      <c r="M273" s="50">
        <f t="shared" si="121"/>
        <v>47</v>
      </c>
      <c r="N273" s="51">
        <f t="shared" si="121"/>
        <v>45057070</v>
      </c>
      <c r="O273" s="51">
        <f t="shared" si="121"/>
        <v>39180045.739199989</v>
      </c>
      <c r="P273" s="50">
        <f t="shared" si="121"/>
        <v>157</v>
      </c>
      <c r="Q273" s="51">
        <f t="shared" si="121"/>
        <v>321299181</v>
      </c>
      <c r="R273" s="51">
        <f t="shared" si="121"/>
        <v>292090124.81599998</v>
      </c>
      <c r="S273" s="50">
        <f t="shared" si="121"/>
        <v>50</v>
      </c>
      <c r="T273" s="51">
        <f t="shared" si="121"/>
        <v>194144539</v>
      </c>
      <c r="U273" s="50">
        <f t="shared" si="121"/>
        <v>7</v>
      </c>
      <c r="V273" s="30">
        <f t="shared" si="121"/>
        <v>752193</v>
      </c>
      <c r="W273" s="30">
        <f t="shared" si="121"/>
        <v>752190.44640000002</v>
      </c>
    </row>
    <row r="274" spans="1:26" ht="21" hidden="1" x14ac:dyDescent="0.35">
      <c r="B274" s="17"/>
      <c r="F274" s="32"/>
      <c r="G274" s="145"/>
      <c r="I274" s="59"/>
      <c r="K274" s="59">
        <f>+Nuevos!I37</f>
        <v>306000</v>
      </c>
      <c r="V274" s="52"/>
      <c r="Z274" s="15"/>
    </row>
    <row r="275" spans="1:26" hidden="1" x14ac:dyDescent="0.3">
      <c r="G275" s="155"/>
      <c r="I275" s="59"/>
      <c r="J275" s="59"/>
      <c r="K275" s="107">
        <f>+K273+K274</f>
        <v>151457042.33759999</v>
      </c>
      <c r="Z275" s="15"/>
    </row>
    <row r="276" spans="1:26" x14ac:dyDescent="0.3">
      <c r="G276" s="156"/>
      <c r="Z276" s="15"/>
    </row>
    <row r="277" spans="1:26" x14ac:dyDescent="0.3">
      <c r="G277" s="154"/>
    </row>
  </sheetData>
  <autoFilter ref="A11:Z275" xr:uid="{00000000-0001-0000-0100-000000000000}">
    <filterColumn colId="9">
      <customFilters>
        <customFilter operator="notEqual" val=" "/>
      </customFilters>
    </filterColumn>
    <filterColumn colId="12" showButton="0"/>
    <filterColumn colId="15" showButton="0"/>
    <filterColumn colId="18" showButton="0"/>
    <filterColumn colId="20" showButton="0"/>
  </autoFilter>
  <mergeCells count="9">
    <mergeCell ref="P11:Q11"/>
    <mergeCell ref="S11:T11"/>
    <mergeCell ref="U11:V11"/>
    <mergeCell ref="I1:I2"/>
    <mergeCell ref="C3:D3"/>
    <mergeCell ref="C4:D4"/>
    <mergeCell ref="E1:E2"/>
    <mergeCell ref="G1:H1"/>
    <mergeCell ref="M11:N11"/>
  </mergeCells>
  <printOptions horizontalCentered="1" verticalCentered="1"/>
  <pageMargins left="0.11811023622047245" right="0.11811023622047245" top="0.74803149606299213" bottom="0.74803149606299213" header="0.31496062992125984" footer="0.31496062992125984"/>
  <pageSetup scale="38" fitToHeight="0" orientation="portrait" r:id="rId1"/>
  <headerFooter>
    <oddFooter>&amp;C&amp;14&amp;P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E5911-169B-4712-98FE-D0644955AAC5}">
  <sheetPr filterMode="1">
    <tabColor rgb="FFFF99FF"/>
  </sheetPr>
  <dimension ref="A1:AA361"/>
  <sheetViews>
    <sheetView showGridLines="0" zoomScale="60" zoomScaleNormal="60" zoomScaleSheetLayoutView="70" workbookViewId="0">
      <selection activeCell="I305" sqref="I305"/>
    </sheetView>
  </sheetViews>
  <sheetFormatPr baseColWidth="10" defaultColWidth="11.42578125" defaultRowHeight="20.25" x14ac:dyDescent="0.3"/>
  <cols>
    <col min="1" max="1" width="9.28515625" style="14" customWidth="1"/>
    <col min="2" max="2" width="9.28515625" style="33" customWidth="1"/>
    <col min="3" max="3" width="28.7109375" style="31" customWidth="1"/>
    <col min="4" max="4" width="57.85546875" style="22" customWidth="1"/>
    <col min="5" max="5" width="32" style="22" customWidth="1"/>
    <col min="6" max="6" width="24.28515625" style="22" customWidth="1"/>
    <col min="7" max="7" width="25.5703125" style="22" bestFit="1" customWidth="1"/>
    <col min="8" max="8" width="24.85546875" style="36" customWidth="1"/>
    <col min="9" max="12" width="26.7109375" style="15" customWidth="1"/>
    <col min="13" max="23" width="26.7109375" style="15" hidden="1" customWidth="1"/>
    <col min="24" max="24" width="11.42578125" style="15" hidden="1" customWidth="1"/>
    <col min="25" max="25" width="29" style="15" customWidth="1"/>
    <col min="26" max="26" width="11.42578125" style="157"/>
    <col min="27" max="16384" width="11.42578125" style="15"/>
  </cols>
  <sheetData>
    <row r="1" spans="1:27" s="4" customFormat="1" ht="22.5" x14ac:dyDescent="0.3">
      <c r="A1" s="1"/>
      <c r="B1" s="2"/>
      <c r="C1" s="5" t="s">
        <v>0</v>
      </c>
      <c r="D1" s="3"/>
      <c r="E1" s="241" t="s">
        <v>495</v>
      </c>
      <c r="F1" s="152" t="s">
        <v>559</v>
      </c>
      <c r="G1" s="242">
        <v>2027</v>
      </c>
      <c r="H1" s="243"/>
      <c r="I1" s="246" t="s">
        <v>560</v>
      </c>
      <c r="J1" s="81"/>
      <c r="L1" s="4" t="e">
        <f>IF(#REF!-#REF!=#REF!,"ok","error")</f>
        <v>#REF!</v>
      </c>
      <c r="Z1" s="158"/>
    </row>
    <row r="2" spans="1:27" s="4" customFormat="1" ht="36" x14ac:dyDescent="0.2">
      <c r="A2" s="1"/>
      <c r="B2" s="2"/>
      <c r="C2" s="6" t="s">
        <v>1</v>
      </c>
      <c r="E2" s="241"/>
      <c r="F2" s="153" t="s">
        <v>494</v>
      </c>
      <c r="G2" s="152" t="s">
        <v>497</v>
      </c>
      <c r="H2" s="153" t="s">
        <v>494</v>
      </c>
      <c r="I2" s="246"/>
      <c r="Z2" s="158"/>
    </row>
    <row r="3" spans="1:27" s="4" customFormat="1" ht="18.75" x14ac:dyDescent="0.25">
      <c r="A3" s="1"/>
      <c r="B3" s="2"/>
      <c r="C3" s="240" t="s">
        <v>2</v>
      </c>
      <c r="D3" s="240"/>
      <c r="E3" s="140" t="str">
        <f>+M11</f>
        <v>Sustitución</v>
      </c>
      <c r="F3" s="141" t="e">
        <f>+#REF!</f>
        <v>#REF!</v>
      </c>
      <c r="G3" s="74" t="e">
        <f>+#REF!</f>
        <v>#REF!</v>
      </c>
      <c r="H3" s="141" t="e">
        <f>+#REF!</f>
        <v>#REF!</v>
      </c>
      <c r="I3" s="144" t="e">
        <f>+H3-F3</f>
        <v>#REF!</v>
      </c>
      <c r="Z3" s="158"/>
    </row>
    <row r="4" spans="1:27" s="4" customFormat="1" ht="36" x14ac:dyDescent="0.25">
      <c r="A4" s="1"/>
      <c r="B4" s="2"/>
      <c r="C4" s="240" t="s">
        <v>3</v>
      </c>
      <c r="D4" s="240"/>
      <c r="E4" s="140" t="str">
        <f>+P11</f>
        <v>Renovación con incremento</v>
      </c>
      <c r="F4" s="143" t="e">
        <f>+#REF!</f>
        <v>#REF!</v>
      </c>
      <c r="G4" s="74" t="e">
        <f>+#REF!</f>
        <v>#REF!</v>
      </c>
      <c r="H4" s="142" t="e">
        <f>+#REF!</f>
        <v>#REF!</v>
      </c>
      <c r="I4" s="147" t="e">
        <f>+H4-F4</f>
        <v>#REF!</v>
      </c>
      <c r="J4" s="82"/>
      <c r="Z4" s="158"/>
    </row>
    <row r="5" spans="1:27" s="4" customFormat="1" ht="36" x14ac:dyDescent="0.25">
      <c r="A5" s="1"/>
      <c r="B5" s="2"/>
      <c r="E5" s="140" t="str">
        <f>+S11</f>
        <v>Renovación sin incremento</v>
      </c>
      <c r="F5" s="142" t="e">
        <f>+#REF!</f>
        <v>#REF!</v>
      </c>
      <c r="G5" s="74" t="e">
        <f>+#REF!</f>
        <v>#REF!</v>
      </c>
      <c r="H5" s="142" t="e">
        <f>+#REF!</f>
        <v>#REF!</v>
      </c>
      <c r="I5" s="75" t="e">
        <f>+F5-H5</f>
        <v>#REF!</v>
      </c>
      <c r="Z5" s="158"/>
    </row>
    <row r="6" spans="1:27" s="10" customFormat="1" ht="19.5" x14ac:dyDescent="0.25">
      <c r="A6" s="8"/>
      <c r="B6" s="9"/>
      <c r="C6" s="6" t="s">
        <v>456</v>
      </c>
      <c r="E6" s="140" t="str">
        <f>+U11</f>
        <v>Cancelación</v>
      </c>
      <c r="F6" s="141" t="e">
        <f>+#REF!</f>
        <v>#REF!</v>
      </c>
      <c r="G6" s="74" t="e">
        <f>+#REF!</f>
        <v>#REF!</v>
      </c>
      <c r="H6" s="142" t="e">
        <f>+#REF!</f>
        <v>#REF!</v>
      </c>
      <c r="I6" s="75" t="e">
        <f>+F6-H6</f>
        <v>#REF!</v>
      </c>
      <c r="Z6" s="157"/>
    </row>
    <row r="7" spans="1:27" s="10" customFormat="1" ht="23.25" customHeight="1" x14ac:dyDescent="0.2">
      <c r="A7" s="8"/>
      <c r="B7" s="9"/>
      <c r="C7" s="11"/>
      <c r="D7" s="11"/>
      <c r="E7" s="139" t="str">
        <f>+Nuevos!C5</f>
        <v>Nuevos Arrendamientos</v>
      </c>
      <c r="F7" s="138"/>
      <c r="G7" s="74">
        <f>+Nuevos!B39</f>
        <v>32</v>
      </c>
      <c r="H7" s="142">
        <f>+Nuevos!$G$40</f>
        <v>151457042.33759999</v>
      </c>
      <c r="I7" s="146">
        <f>+H7</f>
        <v>151457042.33759999</v>
      </c>
      <c r="Z7" s="157"/>
    </row>
    <row r="8" spans="1:27" s="10" customFormat="1" ht="27.75" customHeight="1" x14ac:dyDescent="0.2">
      <c r="A8" s="8"/>
      <c r="B8" s="9" t="s">
        <v>455</v>
      </c>
      <c r="C8" s="11"/>
      <c r="D8" s="11"/>
      <c r="E8" s="151" t="s">
        <v>496</v>
      </c>
      <c r="F8" s="148" t="e">
        <f>SUM(F3:F7)</f>
        <v>#REF!</v>
      </c>
      <c r="G8" s="149" t="e">
        <f>SUM(G3:G7)</f>
        <v>#REF!</v>
      </c>
      <c r="H8" s="148" t="e">
        <f>SUM(H3:H7)</f>
        <v>#REF!</v>
      </c>
      <c r="I8" s="150" t="e">
        <f>SUM(I3:I7)</f>
        <v>#REF!</v>
      </c>
      <c r="Z8" s="157"/>
    </row>
    <row r="9" spans="1:27" s="10" customFormat="1" ht="15" customHeight="1" x14ac:dyDescent="0.3">
      <c r="A9" s="8"/>
      <c r="B9" s="9"/>
      <c r="C9" s="11"/>
      <c r="D9" s="11"/>
      <c r="E9" s="7"/>
      <c r="F9" s="7"/>
      <c r="G9" s="11"/>
      <c r="H9" s="36"/>
      <c r="I9" s="64"/>
      <c r="Z9" s="157"/>
    </row>
    <row r="10" spans="1:27" s="10" customFormat="1" ht="24.75" x14ac:dyDescent="0.3">
      <c r="A10" s="8"/>
      <c r="C10" s="108"/>
      <c r="D10" s="11"/>
      <c r="E10" s="12"/>
      <c r="F10" s="7"/>
      <c r="G10" s="11"/>
      <c r="H10" s="36"/>
      <c r="Z10" s="157"/>
    </row>
    <row r="11" spans="1:27" s="10" customFormat="1" ht="105.75" customHeight="1" x14ac:dyDescent="0.2">
      <c r="A11" s="8"/>
      <c r="B11" s="13" t="s">
        <v>4</v>
      </c>
      <c r="C11" s="13" t="s">
        <v>5</v>
      </c>
      <c r="D11" s="13" t="s">
        <v>6</v>
      </c>
      <c r="E11" s="13" t="s">
        <v>7</v>
      </c>
      <c r="F11" s="13" t="s">
        <v>8</v>
      </c>
      <c r="G11" s="13" t="s">
        <v>9</v>
      </c>
      <c r="H11" s="13" t="s">
        <v>543</v>
      </c>
      <c r="I11" s="13" t="s">
        <v>492</v>
      </c>
      <c r="J11" s="13" t="s">
        <v>493</v>
      </c>
      <c r="K11" s="13" t="s">
        <v>542</v>
      </c>
      <c r="L11" s="58" t="s">
        <v>496</v>
      </c>
      <c r="M11" s="244" t="s">
        <v>462</v>
      </c>
      <c r="N11" s="244"/>
      <c r="O11" s="77"/>
      <c r="P11" s="245" t="s">
        <v>477</v>
      </c>
      <c r="Q11" s="245"/>
      <c r="R11" s="78"/>
      <c r="S11" s="245" t="s">
        <v>478</v>
      </c>
      <c r="T11" s="245"/>
      <c r="U11" s="245" t="s">
        <v>463</v>
      </c>
      <c r="V11" s="245"/>
      <c r="Y11" s="10" t="s">
        <v>572</v>
      </c>
      <c r="Z11" s="157" t="s">
        <v>573</v>
      </c>
      <c r="AA11" s="18" t="s">
        <v>571</v>
      </c>
    </row>
    <row r="12" spans="1:27" ht="101.25" customHeight="1" x14ac:dyDescent="0.2">
      <c r="B12" s="110">
        <v>1</v>
      </c>
      <c r="C12" s="110" t="s">
        <v>10</v>
      </c>
      <c r="D12" s="117" t="s">
        <v>11</v>
      </c>
      <c r="E12" s="112" t="s">
        <v>12</v>
      </c>
      <c r="F12" s="68">
        <v>149599.14000000001</v>
      </c>
      <c r="G12" s="68">
        <f t="shared" ref="G12:G75" si="0">+F12*12*1.16</f>
        <v>2082420.0288</v>
      </c>
      <c r="H12" s="109" t="s">
        <v>462</v>
      </c>
      <c r="I12" s="68">
        <f>ROUNDUP(+G12*1.15,0)</f>
        <v>2394784</v>
      </c>
      <c r="M12" s="48">
        <f>IF(H12="sustitución",1,0)</f>
        <v>1</v>
      </c>
      <c r="N12" s="49">
        <f>IF($H12="sustitución",$I12,0)</f>
        <v>2394784</v>
      </c>
      <c r="O12" s="49">
        <f>IF($H12="sustitución",$G12,0)</f>
        <v>2082420.0288</v>
      </c>
      <c r="P12" s="48">
        <f>IF(H12="Renovación con incremento",1,0)</f>
        <v>0</v>
      </c>
      <c r="Q12" s="49">
        <f>IF($H12="Renovación con incremento",$I12,0)</f>
        <v>0</v>
      </c>
      <c r="R12" s="49">
        <f>IF($H12="Renovación con incremento",$G12,0)</f>
        <v>0</v>
      </c>
      <c r="S12" s="48">
        <f>IF(H12="Renovación sin incremento",1,0)</f>
        <v>0</v>
      </c>
      <c r="T12" s="49">
        <f>IF($H12="Renovación sin incremento",$I12,0)</f>
        <v>0</v>
      </c>
      <c r="U12" s="49">
        <f>IF($H12="Cancelación",1,0)</f>
        <v>0</v>
      </c>
      <c r="V12" s="49">
        <f>IF($H12="Cancelación",$I12,0)</f>
        <v>0</v>
      </c>
      <c r="W12" s="49">
        <f>IF($H12="Cancelación",$G12,0)</f>
        <v>0</v>
      </c>
      <c r="Y12" s="68">
        <v>5602800</v>
      </c>
      <c r="Z12" s="157">
        <v>1</v>
      </c>
    </row>
    <row r="13" spans="1:27" s="18" customFormat="1" ht="99.75" hidden="1" customHeight="1" x14ac:dyDescent="0.2">
      <c r="A13" s="16"/>
      <c r="B13" s="110">
        <f>+B12+1</f>
        <v>2</v>
      </c>
      <c r="C13" s="110" t="s">
        <v>10</v>
      </c>
      <c r="D13" s="117" t="s">
        <v>13</v>
      </c>
      <c r="E13" s="112" t="s">
        <v>14</v>
      </c>
      <c r="F13" s="68">
        <v>94630.5</v>
      </c>
      <c r="G13" s="68">
        <f t="shared" si="0"/>
        <v>1317256.5599999998</v>
      </c>
      <c r="H13" s="109" t="s">
        <v>462</v>
      </c>
      <c r="I13" s="68">
        <f t="shared" ref="I13" si="1">ROUNDUP(+G13*1.15,0)</f>
        <v>1514846</v>
      </c>
      <c r="M13" s="48">
        <f t="shared" ref="M13:M76" si="2">IF(H13="sustitución",1,0)</f>
        <v>1</v>
      </c>
      <c r="N13" s="49">
        <f t="shared" ref="N13:N76" si="3">IF($H13="sustitución",$I13,0)</f>
        <v>1514846</v>
      </c>
      <c r="O13" s="49">
        <f t="shared" ref="O13:O76" si="4">IF($H13="sustitución",$G13,0)</f>
        <v>1317256.5599999998</v>
      </c>
      <c r="P13" s="48">
        <f t="shared" ref="P13:P76" si="5">IF(H13="Renovación con incremento",1,0)</f>
        <v>0</v>
      </c>
      <c r="Q13" s="49">
        <f t="shared" ref="Q13:Q76" si="6">IF($H13="Renovación con incremento",$I13,0)</f>
        <v>0</v>
      </c>
      <c r="R13" s="49">
        <f t="shared" ref="R13:R76" si="7">IF($H13="Renovación con incremento",$G13,0)</f>
        <v>0</v>
      </c>
      <c r="S13" s="48">
        <f t="shared" ref="S13:S76" si="8">IF(H13="Renovación sin incremento",1,0)</f>
        <v>0</v>
      </c>
      <c r="T13" s="49">
        <f t="shared" ref="T13:T76" si="9">IF($H13="Renovación sin incremento",$I13,0)</f>
        <v>0</v>
      </c>
      <c r="U13" s="49">
        <f t="shared" ref="U13:U76" si="10">IF($H13="Cancelación",1,0)</f>
        <v>0</v>
      </c>
      <c r="V13" s="49">
        <f t="shared" ref="V13:V76" si="11">IF($H13="Cancelación",$I13,0)</f>
        <v>0</v>
      </c>
      <c r="W13" s="49">
        <f t="shared" ref="W13:W76" si="12">IF($H13="Cancelación",$G13,0)</f>
        <v>0</v>
      </c>
      <c r="Y13" s="68">
        <f>G13</f>
        <v>1317256.5599999998</v>
      </c>
      <c r="Z13" s="158"/>
      <c r="AA13" s="18" t="s">
        <v>571</v>
      </c>
    </row>
    <row r="14" spans="1:27" s="20" customFormat="1" ht="84.75" hidden="1" customHeight="1" x14ac:dyDescent="0.2">
      <c r="A14" s="19"/>
      <c r="B14" s="110">
        <f t="shared" ref="B14:B77" si="13">+B13+1</f>
        <v>3</v>
      </c>
      <c r="C14" s="110" t="s">
        <v>10</v>
      </c>
      <c r="D14" s="117" t="s">
        <v>15</v>
      </c>
      <c r="E14" s="112" t="s">
        <v>16</v>
      </c>
      <c r="F14" s="68">
        <v>58610</v>
      </c>
      <c r="G14" s="68">
        <f t="shared" si="0"/>
        <v>815851.2</v>
      </c>
      <c r="H14" s="109" t="s">
        <v>477</v>
      </c>
      <c r="I14" s="68">
        <f>ROUNDUP(G14*1.1,0)</f>
        <v>897437</v>
      </c>
      <c r="M14" s="48">
        <f t="shared" si="2"/>
        <v>0</v>
      </c>
      <c r="N14" s="49">
        <f t="shared" si="3"/>
        <v>0</v>
      </c>
      <c r="O14" s="49">
        <f t="shared" si="4"/>
        <v>0</v>
      </c>
      <c r="P14" s="48">
        <f t="shared" si="5"/>
        <v>1</v>
      </c>
      <c r="Q14" s="49">
        <f t="shared" si="6"/>
        <v>897437</v>
      </c>
      <c r="R14" s="49">
        <f t="shared" si="7"/>
        <v>815851.2</v>
      </c>
      <c r="S14" s="48">
        <f t="shared" si="8"/>
        <v>0</v>
      </c>
      <c r="T14" s="49">
        <f t="shared" si="9"/>
        <v>0</v>
      </c>
      <c r="U14" s="49">
        <f t="shared" si="10"/>
        <v>0</v>
      </c>
      <c r="V14" s="49">
        <f t="shared" si="11"/>
        <v>0</v>
      </c>
      <c r="W14" s="49">
        <f t="shared" si="12"/>
        <v>0</v>
      </c>
      <c r="Y14" s="68"/>
    </row>
    <row r="15" spans="1:27" s="20" customFormat="1" ht="139.5" hidden="1" customHeight="1" x14ac:dyDescent="0.2">
      <c r="A15" s="19"/>
      <c r="B15" s="110">
        <f t="shared" si="13"/>
        <v>4</v>
      </c>
      <c r="C15" s="110" t="s">
        <v>10</v>
      </c>
      <c r="D15" s="117" t="s">
        <v>446</v>
      </c>
      <c r="E15" s="112" t="s">
        <v>447</v>
      </c>
      <c r="F15" s="68">
        <v>581389.25</v>
      </c>
      <c r="G15" s="68">
        <f t="shared" si="0"/>
        <v>8092938.3599999994</v>
      </c>
      <c r="H15" s="109" t="s">
        <v>477</v>
      </c>
      <c r="I15" s="68">
        <f t="shared" ref="I15" si="14">ROUNDUP(G15*1.1,0)</f>
        <v>8902233</v>
      </c>
      <c r="M15" s="48">
        <f t="shared" si="2"/>
        <v>0</v>
      </c>
      <c r="N15" s="49">
        <f t="shared" si="3"/>
        <v>0</v>
      </c>
      <c r="O15" s="49">
        <f t="shared" si="4"/>
        <v>0</v>
      </c>
      <c r="P15" s="48">
        <f t="shared" si="5"/>
        <v>1</v>
      </c>
      <c r="Q15" s="49">
        <f t="shared" si="6"/>
        <v>8902233</v>
      </c>
      <c r="R15" s="49">
        <f t="shared" si="7"/>
        <v>8092938.3599999994</v>
      </c>
      <c r="S15" s="48">
        <f t="shared" si="8"/>
        <v>0</v>
      </c>
      <c r="T15" s="49">
        <f t="shared" si="9"/>
        <v>0</v>
      </c>
      <c r="U15" s="49">
        <f t="shared" si="10"/>
        <v>0</v>
      </c>
      <c r="V15" s="49">
        <f t="shared" si="11"/>
        <v>0</v>
      </c>
      <c r="W15" s="49">
        <f t="shared" si="12"/>
        <v>0</v>
      </c>
      <c r="Y15" s="68"/>
    </row>
    <row r="16" spans="1:27" s="20" customFormat="1" ht="95.25" hidden="1" customHeight="1" x14ac:dyDescent="0.2">
      <c r="A16" s="21"/>
      <c r="B16" s="110">
        <f t="shared" si="13"/>
        <v>5</v>
      </c>
      <c r="C16" s="110" t="s">
        <v>10</v>
      </c>
      <c r="D16" s="111" t="s">
        <v>17</v>
      </c>
      <c r="E16" s="112" t="s">
        <v>18</v>
      </c>
      <c r="F16" s="68">
        <v>27542.5</v>
      </c>
      <c r="G16" s="68">
        <f>+F16*12</f>
        <v>330510</v>
      </c>
      <c r="H16" s="109" t="s">
        <v>478</v>
      </c>
      <c r="I16" s="68">
        <f>ROUNDUP(G16,0)</f>
        <v>330510</v>
      </c>
      <c r="M16" s="48">
        <f t="shared" si="2"/>
        <v>0</v>
      </c>
      <c r="N16" s="49">
        <f t="shared" si="3"/>
        <v>0</v>
      </c>
      <c r="O16" s="49">
        <f t="shared" si="4"/>
        <v>0</v>
      </c>
      <c r="P16" s="48">
        <f t="shared" si="5"/>
        <v>0</v>
      </c>
      <c r="Q16" s="49">
        <f t="shared" si="6"/>
        <v>0</v>
      </c>
      <c r="R16" s="49">
        <f t="shared" si="7"/>
        <v>0</v>
      </c>
      <c r="S16" s="48">
        <f t="shared" si="8"/>
        <v>1</v>
      </c>
      <c r="T16" s="49">
        <f t="shared" si="9"/>
        <v>330510</v>
      </c>
      <c r="U16" s="49">
        <f t="shared" si="10"/>
        <v>0</v>
      </c>
      <c r="V16" s="49">
        <f t="shared" si="11"/>
        <v>0</v>
      </c>
      <c r="W16" s="49">
        <f t="shared" si="12"/>
        <v>0</v>
      </c>
      <c r="Y16" s="68"/>
    </row>
    <row r="17" spans="1:27" s="20" customFormat="1" ht="30" hidden="1" x14ac:dyDescent="0.2">
      <c r="A17" s="21"/>
      <c r="B17" s="110">
        <f t="shared" si="13"/>
        <v>6</v>
      </c>
      <c r="C17" s="110" t="s">
        <v>10</v>
      </c>
      <c r="D17" s="111" t="s">
        <v>414</v>
      </c>
      <c r="E17" s="112" t="s">
        <v>86</v>
      </c>
      <c r="F17" s="68">
        <v>75000</v>
      </c>
      <c r="G17" s="68">
        <f>+F17*12</f>
        <v>900000</v>
      </c>
      <c r="H17" s="109" t="s">
        <v>462</v>
      </c>
      <c r="I17" s="68">
        <f>ROUNDUP(+G17*1.15,0)</f>
        <v>1035000</v>
      </c>
      <c r="J17" s="26">
        <f>SUM(I12:I17)</f>
        <v>15074810</v>
      </c>
      <c r="L17" s="26">
        <f>+K17+J17</f>
        <v>15074810</v>
      </c>
      <c r="M17" s="48">
        <f t="shared" si="2"/>
        <v>1</v>
      </c>
      <c r="N17" s="49">
        <f t="shared" si="3"/>
        <v>1035000</v>
      </c>
      <c r="O17" s="49">
        <f t="shared" si="4"/>
        <v>900000</v>
      </c>
      <c r="P17" s="48">
        <f t="shared" si="5"/>
        <v>0</v>
      </c>
      <c r="Q17" s="49">
        <f t="shared" si="6"/>
        <v>0</v>
      </c>
      <c r="R17" s="49">
        <f t="shared" si="7"/>
        <v>0</v>
      </c>
      <c r="S17" s="48">
        <f t="shared" si="8"/>
        <v>0</v>
      </c>
      <c r="T17" s="49">
        <f t="shared" si="9"/>
        <v>0</v>
      </c>
      <c r="U17" s="49">
        <f t="shared" si="10"/>
        <v>0</v>
      </c>
      <c r="V17" s="49">
        <f t="shared" si="11"/>
        <v>0</v>
      </c>
      <c r="W17" s="49">
        <f t="shared" si="12"/>
        <v>0</v>
      </c>
      <c r="Y17" s="68">
        <f>G17</f>
        <v>900000</v>
      </c>
      <c r="Z17" s="158"/>
      <c r="AA17" s="18" t="s">
        <v>571</v>
      </c>
    </row>
    <row r="18" spans="1:27" s="22" customFormat="1" ht="45" hidden="1" x14ac:dyDescent="0.2">
      <c r="A18" s="8"/>
      <c r="B18" s="110">
        <f t="shared" si="13"/>
        <v>7</v>
      </c>
      <c r="C18" s="113" t="s">
        <v>19</v>
      </c>
      <c r="D18" s="111" t="s">
        <v>21</v>
      </c>
      <c r="E18" s="114" t="s">
        <v>22</v>
      </c>
      <c r="F18" s="68">
        <v>330000</v>
      </c>
      <c r="G18" s="68">
        <f t="shared" si="0"/>
        <v>4593600</v>
      </c>
      <c r="H18" s="109" t="s">
        <v>478</v>
      </c>
      <c r="I18" s="68">
        <f t="shared" ref="I18:I24" si="15">ROUNDUP(G18,0)</f>
        <v>4593600</v>
      </c>
      <c r="J18" s="26">
        <f>+I18</f>
        <v>4593600</v>
      </c>
      <c r="L18" s="26">
        <f t="shared" ref="L18" si="16">+K18+J18</f>
        <v>4593600</v>
      </c>
      <c r="M18" s="48">
        <f t="shared" si="2"/>
        <v>0</v>
      </c>
      <c r="N18" s="49">
        <f t="shared" si="3"/>
        <v>0</v>
      </c>
      <c r="O18" s="49">
        <f t="shared" si="4"/>
        <v>0</v>
      </c>
      <c r="P18" s="48">
        <f t="shared" si="5"/>
        <v>0</v>
      </c>
      <c r="Q18" s="49">
        <f t="shared" si="6"/>
        <v>0</v>
      </c>
      <c r="R18" s="49">
        <f t="shared" si="7"/>
        <v>0</v>
      </c>
      <c r="S18" s="48">
        <f t="shared" si="8"/>
        <v>1</v>
      </c>
      <c r="T18" s="49">
        <f t="shared" si="9"/>
        <v>4593600</v>
      </c>
      <c r="U18" s="49">
        <f t="shared" si="10"/>
        <v>0</v>
      </c>
      <c r="V18" s="49">
        <f t="shared" si="11"/>
        <v>0</v>
      </c>
      <c r="W18" s="49">
        <f t="shared" si="12"/>
        <v>0</v>
      </c>
      <c r="Y18" s="68"/>
    </row>
    <row r="19" spans="1:27" s="22" customFormat="1" ht="102" hidden="1" customHeight="1" x14ac:dyDescent="0.2">
      <c r="A19" s="8"/>
      <c r="B19" s="110">
        <f t="shared" si="13"/>
        <v>8</v>
      </c>
      <c r="C19" s="113" t="s">
        <v>23</v>
      </c>
      <c r="D19" s="111" t="s">
        <v>24</v>
      </c>
      <c r="E19" s="114" t="s">
        <v>25</v>
      </c>
      <c r="F19" s="68">
        <v>37264.5</v>
      </c>
      <c r="G19" s="68">
        <f t="shared" si="0"/>
        <v>518721.83999999997</v>
      </c>
      <c r="H19" s="109" t="s">
        <v>478</v>
      </c>
      <c r="I19" s="68">
        <f t="shared" si="15"/>
        <v>518722</v>
      </c>
      <c r="M19" s="48">
        <f t="shared" si="2"/>
        <v>0</v>
      </c>
      <c r="N19" s="49">
        <f t="shared" si="3"/>
        <v>0</v>
      </c>
      <c r="O19" s="49">
        <f t="shared" si="4"/>
        <v>0</v>
      </c>
      <c r="P19" s="48">
        <f t="shared" si="5"/>
        <v>0</v>
      </c>
      <c r="Q19" s="49">
        <f t="shared" si="6"/>
        <v>0</v>
      </c>
      <c r="R19" s="49">
        <f t="shared" si="7"/>
        <v>0</v>
      </c>
      <c r="S19" s="48">
        <f t="shared" si="8"/>
        <v>1</v>
      </c>
      <c r="T19" s="49">
        <f t="shared" si="9"/>
        <v>518722</v>
      </c>
      <c r="U19" s="49">
        <f t="shared" si="10"/>
        <v>0</v>
      </c>
      <c r="V19" s="49">
        <f t="shared" si="11"/>
        <v>0</v>
      </c>
      <c r="W19" s="49">
        <f t="shared" si="12"/>
        <v>0</v>
      </c>
      <c r="Y19" s="68"/>
    </row>
    <row r="20" spans="1:27" s="22" customFormat="1" ht="96" hidden="1" customHeight="1" x14ac:dyDescent="0.2">
      <c r="A20" s="8"/>
      <c r="B20" s="110">
        <f t="shared" si="13"/>
        <v>9</v>
      </c>
      <c r="C20" s="113" t="s">
        <v>23</v>
      </c>
      <c r="D20" s="111" t="s">
        <v>26</v>
      </c>
      <c r="E20" s="114" t="s">
        <v>27</v>
      </c>
      <c r="F20" s="68">
        <v>24725.35</v>
      </c>
      <c r="G20" s="68">
        <f t="shared" si="0"/>
        <v>344176.87199999992</v>
      </c>
      <c r="H20" s="109" t="s">
        <v>478</v>
      </c>
      <c r="I20" s="68">
        <f t="shared" si="15"/>
        <v>344177</v>
      </c>
      <c r="M20" s="48">
        <f t="shared" si="2"/>
        <v>0</v>
      </c>
      <c r="N20" s="49">
        <f t="shared" si="3"/>
        <v>0</v>
      </c>
      <c r="O20" s="49">
        <f t="shared" si="4"/>
        <v>0</v>
      </c>
      <c r="P20" s="48">
        <f t="shared" si="5"/>
        <v>0</v>
      </c>
      <c r="Q20" s="49">
        <f t="shared" si="6"/>
        <v>0</v>
      </c>
      <c r="R20" s="49">
        <f t="shared" si="7"/>
        <v>0</v>
      </c>
      <c r="S20" s="48">
        <f t="shared" si="8"/>
        <v>1</v>
      </c>
      <c r="T20" s="49">
        <f t="shared" si="9"/>
        <v>344177</v>
      </c>
      <c r="U20" s="49">
        <f t="shared" si="10"/>
        <v>0</v>
      </c>
      <c r="V20" s="49">
        <f t="shared" si="11"/>
        <v>0</v>
      </c>
      <c r="W20" s="49">
        <f t="shared" si="12"/>
        <v>0</v>
      </c>
      <c r="Y20" s="68"/>
    </row>
    <row r="21" spans="1:27" s="22" customFormat="1" ht="141" hidden="1" customHeight="1" x14ac:dyDescent="0.2">
      <c r="A21" s="8"/>
      <c r="B21" s="110">
        <f t="shared" si="13"/>
        <v>10</v>
      </c>
      <c r="C21" s="113" t="s">
        <v>23</v>
      </c>
      <c r="D21" s="111" t="s">
        <v>28</v>
      </c>
      <c r="E21" s="114" t="s">
        <v>27</v>
      </c>
      <c r="F21" s="68">
        <v>9000</v>
      </c>
      <c r="G21" s="68">
        <f t="shared" si="0"/>
        <v>125279.99999999999</v>
      </c>
      <c r="H21" s="109" t="s">
        <v>478</v>
      </c>
      <c r="I21" s="68">
        <f t="shared" si="15"/>
        <v>125280</v>
      </c>
      <c r="M21" s="48">
        <f t="shared" si="2"/>
        <v>0</v>
      </c>
      <c r="N21" s="49">
        <f t="shared" si="3"/>
        <v>0</v>
      </c>
      <c r="O21" s="49">
        <f t="shared" si="4"/>
        <v>0</v>
      </c>
      <c r="P21" s="48">
        <f t="shared" si="5"/>
        <v>0</v>
      </c>
      <c r="Q21" s="49">
        <f t="shared" si="6"/>
        <v>0</v>
      </c>
      <c r="R21" s="49">
        <f t="shared" si="7"/>
        <v>0</v>
      </c>
      <c r="S21" s="48">
        <f t="shared" si="8"/>
        <v>1</v>
      </c>
      <c r="T21" s="49">
        <f t="shared" si="9"/>
        <v>125280</v>
      </c>
      <c r="U21" s="49">
        <f t="shared" si="10"/>
        <v>0</v>
      </c>
      <c r="V21" s="49">
        <f t="shared" si="11"/>
        <v>0</v>
      </c>
      <c r="W21" s="49">
        <f t="shared" si="12"/>
        <v>0</v>
      </c>
      <c r="Y21" s="68"/>
    </row>
    <row r="22" spans="1:27" s="22" customFormat="1" ht="114" hidden="1" customHeight="1" x14ac:dyDescent="0.2">
      <c r="A22" s="23"/>
      <c r="B22" s="110">
        <f t="shared" si="13"/>
        <v>11</v>
      </c>
      <c r="C22" s="113" t="s">
        <v>23</v>
      </c>
      <c r="D22" s="111" t="s">
        <v>29</v>
      </c>
      <c r="E22" s="114" t="s">
        <v>30</v>
      </c>
      <c r="F22" s="68">
        <v>42861.55</v>
      </c>
      <c r="G22" s="68">
        <f t="shared" si="0"/>
        <v>596632.77599999995</v>
      </c>
      <c r="H22" s="109" t="s">
        <v>478</v>
      </c>
      <c r="I22" s="68">
        <f t="shared" si="15"/>
        <v>596633</v>
      </c>
      <c r="M22" s="48">
        <f t="shared" si="2"/>
        <v>0</v>
      </c>
      <c r="N22" s="49">
        <f t="shared" si="3"/>
        <v>0</v>
      </c>
      <c r="O22" s="49">
        <f t="shared" si="4"/>
        <v>0</v>
      </c>
      <c r="P22" s="48">
        <f t="shared" si="5"/>
        <v>0</v>
      </c>
      <c r="Q22" s="49">
        <f t="shared" si="6"/>
        <v>0</v>
      </c>
      <c r="R22" s="49">
        <f t="shared" si="7"/>
        <v>0</v>
      </c>
      <c r="S22" s="48">
        <f t="shared" si="8"/>
        <v>1</v>
      </c>
      <c r="T22" s="49">
        <f t="shared" si="9"/>
        <v>596633</v>
      </c>
      <c r="U22" s="49">
        <f t="shared" si="10"/>
        <v>0</v>
      </c>
      <c r="V22" s="49">
        <f t="shared" si="11"/>
        <v>0</v>
      </c>
      <c r="W22" s="49">
        <f t="shared" si="12"/>
        <v>0</v>
      </c>
      <c r="Y22" s="68"/>
    </row>
    <row r="23" spans="1:27" s="22" customFormat="1" ht="60" hidden="1" x14ac:dyDescent="0.2">
      <c r="A23" s="23"/>
      <c r="B23" s="110">
        <f t="shared" si="13"/>
        <v>12</v>
      </c>
      <c r="C23" s="113" t="s">
        <v>23</v>
      </c>
      <c r="D23" s="111" t="s">
        <v>31</v>
      </c>
      <c r="E23" s="114" t="s">
        <v>32</v>
      </c>
      <c r="F23" s="68">
        <v>300000</v>
      </c>
      <c r="G23" s="68">
        <f t="shared" si="0"/>
        <v>4175999.9999999995</v>
      </c>
      <c r="H23" s="109" t="s">
        <v>478</v>
      </c>
      <c r="I23" s="68">
        <f t="shared" si="15"/>
        <v>4176000</v>
      </c>
      <c r="J23" s="26">
        <f>SUM(I19:I23)</f>
        <v>5760812</v>
      </c>
      <c r="L23" s="26">
        <f t="shared" ref="L23:L24" si="17">+K23+J23</f>
        <v>5760812</v>
      </c>
      <c r="M23" s="48">
        <f t="shared" si="2"/>
        <v>0</v>
      </c>
      <c r="N23" s="49">
        <f t="shared" si="3"/>
        <v>0</v>
      </c>
      <c r="O23" s="49">
        <f t="shared" si="4"/>
        <v>0</v>
      </c>
      <c r="P23" s="48">
        <f t="shared" si="5"/>
        <v>0</v>
      </c>
      <c r="Q23" s="49">
        <f t="shared" si="6"/>
        <v>0</v>
      </c>
      <c r="R23" s="49">
        <f t="shared" si="7"/>
        <v>0</v>
      </c>
      <c r="S23" s="48">
        <f t="shared" si="8"/>
        <v>1</v>
      </c>
      <c r="T23" s="49">
        <f t="shared" si="9"/>
        <v>4176000</v>
      </c>
      <c r="U23" s="49">
        <f t="shared" si="10"/>
        <v>0</v>
      </c>
      <c r="V23" s="49">
        <f t="shared" si="11"/>
        <v>0</v>
      </c>
      <c r="W23" s="49">
        <f t="shared" si="12"/>
        <v>0</v>
      </c>
      <c r="Y23" s="68"/>
    </row>
    <row r="24" spans="1:27" s="22" customFormat="1" ht="45" hidden="1" x14ac:dyDescent="0.2">
      <c r="A24" s="23"/>
      <c r="B24" s="110">
        <f t="shared" si="13"/>
        <v>13</v>
      </c>
      <c r="C24" s="113" t="s">
        <v>33</v>
      </c>
      <c r="D24" s="111" t="s">
        <v>34</v>
      </c>
      <c r="E24" s="114" t="s">
        <v>18</v>
      </c>
      <c r="F24" s="68">
        <v>13910</v>
      </c>
      <c r="G24" s="68">
        <f>+F24*12</f>
        <v>166920</v>
      </c>
      <c r="H24" s="109" t="s">
        <v>478</v>
      </c>
      <c r="I24" s="68">
        <f t="shared" si="15"/>
        <v>166920</v>
      </c>
      <c r="J24" s="26">
        <f>+I24</f>
        <v>166920</v>
      </c>
      <c r="L24" s="26">
        <f t="shared" si="17"/>
        <v>166920</v>
      </c>
      <c r="M24" s="48">
        <f t="shared" si="2"/>
        <v>0</v>
      </c>
      <c r="N24" s="49">
        <f t="shared" si="3"/>
        <v>0</v>
      </c>
      <c r="O24" s="49">
        <f t="shared" si="4"/>
        <v>0</v>
      </c>
      <c r="P24" s="48">
        <f t="shared" si="5"/>
        <v>0</v>
      </c>
      <c r="Q24" s="49">
        <f t="shared" si="6"/>
        <v>0</v>
      </c>
      <c r="R24" s="49">
        <f t="shared" si="7"/>
        <v>0</v>
      </c>
      <c r="S24" s="48">
        <f t="shared" si="8"/>
        <v>1</v>
      </c>
      <c r="T24" s="49">
        <f t="shared" si="9"/>
        <v>166920</v>
      </c>
      <c r="U24" s="49">
        <f t="shared" si="10"/>
        <v>0</v>
      </c>
      <c r="V24" s="49">
        <f t="shared" si="11"/>
        <v>0</v>
      </c>
      <c r="W24" s="49">
        <f t="shared" si="12"/>
        <v>0</v>
      </c>
      <c r="Y24" s="68"/>
    </row>
    <row r="25" spans="1:27" s="25" customFormat="1" ht="86.25" hidden="1" customHeight="1" x14ac:dyDescent="0.25">
      <c r="A25" s="14"/>
      <c r="B25" s="110">
        <f t="shared" si="13"/>
        <v>14</v>
      </c>
      <c r="C25" s="113" t="s">
        <v>35</v>
      </c>
      <c r="D25" s="111" t="s">
        <v>36</v>
      </c>
      <c r="E25" s="114" t="s">
        <v>37</v>
      </c>
      <c r="F25" s="68">
        <v>183860</v>
      </c>
      <c r="G25" s="68">
        <f t="shared" si="0"/>
        <v>2559331.1999999997</v>
      </c>
      <c r="H25" s="109" t="s">
        <v>477</v>
      </c>
      <c r="I25" s="68">
        <f t="shared" ref="I25:I32" si="18">ROUNDUP(G25*1.1,0)</f>
        <v>2815265</v>
      </c>
      <c r="M25" s="48">
        <f t="shared" si="2"/>
        <v>0</v>
      </c>
      <c r="N25" s="49">
        <f t="shared" si="3"/>
        <v>0</v>
      </c>
      <c r="O25" s="49">
        <f t="shared" si="4"/>
        <v>0</v>
      </c>
      <c r="P25" s="48">
        <f t="shared" si="5"/>
        <v>1</v>
      </c>
      <c r="Q25" s="49">
        <f t="shared" si="6"/>
        <v>2815265</v>
      </c>
      <c r="R25" s="49">
        <f t="shared" si="7"/>
        <v>2559331.1999999997</v>
      </c>
      <c r="S25" s="48">
        <f t="shared" si="8"/>
        <v>0</v>
      </c>
      <c r="T25" s="49">
        <f t="shared" si="9"/>
        <v>0</v>
      </c>
      <c r="U25" s="49">
        <f t="shared" si="10"/>
        <v>0</v>
      </c>
      <c r="V25" s="49">
        <f t="shared" si="11"/>
        <v>0</v>
      </c>
      <c r="W25" s="49">
        <f t="shared" si="12"/>
        <v>0</v>
      </c>
      <c r="Y25" s="68"/>
    </row>
    <row r="26" spans="1:27" s="25" customFormat="1" ht="87.75" hidden="1" customHeight="1" x14ac:dyDescent="0.25">
      <c r="A26" s="14"/>
      <c r="B26" s="110">
        <f t="shared" si="13"/>
        <v>15</v>
      </c>
      <c r="C26" s="113" t="s">
        <v>35</v>
      </c>
      <c r="D26" s="111" t="s">
        <v>38</v>
      </c>
      <c r="E26" s="114" t="s">
        <v>22</v>
      </c>
      <c r="F26" s="68">
        <v>163275</v>
      </c>
      <c r="G26" s="68">
        <f t="shared" si="0"/>
        <v>2272788</v>
      </c>
      <c r="H26" s="109" t="s">
        <v>477</v>
      </c>
      <c r="I26" s="68">
        <f t="shared" si="18"/>
        <v>2500067</v>
      </c>
      <c r="M26" s="48">
        <f t="shared" si="2"/>
        <v>0</v>
      </c>
      <c r="N26" s="49">
        <f t="shared" si="3"/>
        <v>0</v>
      </c>
      <c r="O26" s="49">
        <f t="shared" si="4"/>
        <v>0</v>
      </c>
      <c r="P26" s="48">
        <f t="shared" si="5"/>
        <v>1</v>
      </c>
      <c r="Q26" s="49">
        <f t="shared" si="6"/>
        <v>2500067</v>
      </c>
      <c r="R26" s="49">
        <f t="shared" si="7"/>
        <v>2272788</v>
      </c>
      <c r="S26" s="48">
        <f t="shared" si="8"/>
        <v>0</v>
      </c>
      <c r="T26" s="49">
        <f t="shared" si="9"/>
        <v>0</v>
      </c>
      <c r="U26" s="49">
        <f t="shared" si="10"/>
        <v>0</v>
      </c>
      <c r="V26" s="49">
        <f t="shared" si="11"/>
        <v>0</v>
      </c>
      <c r="W26" s="49">
        <f t="shared" si="12"/>
        <v>0</v>
      </c>
      <c r="Y26" s="68"/>
    </row>
    <row r="27" spans="1:27" s="25" customFormat="1" ht="87.75" hidden="1" customHeight="1" x14ac:dyDescent="0.25">
      <c r="A27" s="14"/>
      <c r="B27" s="110">
        <f t="shared" si="13"/>
        <v>16</v>
      </c>
      <c r="C27" s="113" t="s">
        <v>35</v>
      </c>
      <c r="D27" s="111" t="s">
        <v>39</v>
      </c>
      <c r="E27" s="114" t="s">
        <v>22</v>
      </c>
      <c r="F27" s="68">
        <v>363189.65</v>
      </c>
      <c r="G27" s="68">
        <f t="shared" si="0"/>
        <v>5055599.9280000003</v>
      </c>
      <c r="H27" s="109" t="s">
        <v>477</v>
      </c>
      <c r="I27" s="68">
        <f t="shared" si="18"/>
        <v>5561160</v>
      </c>
      <c r="M27" s="48">
        <f t="shared" si="2"/>
        <v>0</v>
      </c>
      <c r="N27" s="49">
        <f t="shared" si="3"/>
        <v>0</v>
      </c>
      <c r="O27" s="49">
        <f t="shared" si="4"/>
        <v>0</v>
      </c>
      <c r="P27" s="48">
        <f t="shared" si="5"/>
        <v>1</v>
      </c>
      <c r="Q27" s="49">
        <f t="shared" si="6"/>
        <v>5561160</v>
      </c>
      <c r="R27" s="49">
        <f t="shared" si="7"/>
        <v>5055599.9280000003</v>
      </c>
      <c r="S27" s="48">
        <f t="shared" si="8"/>
        <v>0</v>
      </c>
      <c r="T27" s="49">
        <f t="shared" si="9"/>
        <v>0</v>
      </c>
      <c r="U27" s="49">
        <f t="shared" si="10"/>
        <v>0</v>
      </c>
      <c r="V27" s="49">
        <f t="shared" si="11"/>
        <v>0</v>
      </c>
      <c r="W27" s="49">
        <f t="shared" si="12"/>
        <v>0</v>
      </c>
      <c r="Y27" s="68"/>
    </row>
    <row r="28" spans="1:27" s="25" customFormat="1" ht="85.5" hidden="1" customHeight="1" x14ac:dyDescent="0.25">
      <c r="A28" s="14"/>
      <c r="B28" s="110">
        <f t="shared" si="13"/>
        <v>17</v>
      </c>
      <c r="C28" s="113" t="s">
        <v>35</v>
      </c>
      <c r="D28" s="111" t="s">
        <v>40</v>
      </c>
      <c r="E28" s="114" t="s">
        <v>41</v>
      </c>
      <c r="F28" s="68">
        <v>92308</v>
      </c>
      <c r="G28" s="68">
        <f t="shared" si="0"/>
        <v>1284927.3599999999</v>
      </c>
      <c r="H28" s="109" t="s">
        <v>477</v>
      </c>
      <c r="I28" s="68">
        <f t="shared" si="18"/>
        <v>1413421</v>
      </c>
      <c r="M28" s="48">
        <f t="shared" si="2"/>
        <v>0</v>
      </c>
      <c r="N28" s="49">
        <f t="shared" si="3"/>
        <v>0</v>
      </c>
      <c r="O28" s="49">
        <f t="shared" si="4"/>
        <v>0</v>
      </c>
      <c r="P28" s="48">
        <f t="shared" si="5"/>
        <v>1</v>
      </c>
      <c r="Q28" s="49">
        <f t="shared" si="6"/>
        <v>1413421</v>
      </c>
      <c r="R28" s="49">
        <f t="shared" si="7"/>
        <v>1284927.3599999999</v>
      </c>
      <c r="S28" s="48">
        <f t="shared" si="8"/>
        <v>0</v>
      </c>
      <c r="T28" s="49">
        <f t="shared" si="9"/>
        <v>0</v>
      </c>
      <c r="U28" s="49">
        <f t="shared" si="10"/>
        <v>0</v>
      </c>
      <c r="V28" s="49">
        <f t="shared" si="11"/>
        <v>0</v>
      </c>
      <c r="W28" s="49">
        <f t="shared" si="12"/>
        <v>0</v>
      </c>
      <c r="Y28" s="68"/>
    </row>
    <row r="29" spans="1:27" s="25" customFormat="1" ht="99" hidden="1" customHeight="1" x14ac:dyDescent="0.25">
      <c r="A29" s="14"/>
      <c r="B29" s="110">
        <f t="shared" si="13"/>
        <v>18</v>
      </c>
      <c r="C29" s="113" t="s">
        <v>35</v>
      </c>
      <c r="D29" s="111" t="s">
        <v>42</v>
      </c>
      <c r="E29" s="114" t="s">
        <v>41</v>
      </c>
      <c r="F29" s="68">
        <v>89533</v>
      </c>
      <c r="G29" s="68">
        <f t="shared" si="0"/>
        <v>1246299.3599999999</v>
      </c>
      <c r="H29" s="109" t="s">
        <v>477</v>
      </c>
      <c r="I29" s="68">
        <f t="shared" si="18"/>
        <v>1370930</v>
      </c>
      <c r="M29" s="48">
        <f t="shared" si="2"/>
        <v>0</v>
      </c>
      <c r="N29" s="49">
        <f t="shared" si="3"/>
        <v>0</v>
      </c>
      <c r="O29" s="49">
        <f t="shared" si="4"/>
        <v>0</v>
      </c>
      <c r="P29" s="48">
        <f t="shared" si="5"/>
        <v>1</v>
      </c>
      <c r="Q29" s="49">
        <f t="shared" si="6"/>
        <v>1370930</v>
      </c>
      <c r="R29" s="49">
        <f t="shared" si="7"/>
        <v>1246299.3599999999</v>
      </c>
      <c r="S29" s="48">
        <f t="shared" si="8"/>
        <v>0</v>
      </c>
      <c r="T29" s="49">
        <f t="shared" si="9"/>
        <v>0</v>
      </c>
      <c r="U29" s="49">
        <f t="shared" si="10"/>
        <v>0</v>
      </c>
      <c r="V29" s="49">
        <f t="shared" si="11"/>
        <v>0</v>
      </c>
      <c r="W29" s="49">
        <f t="shared" si="12"/>
        <v>0</v>
      </c>
      <c r="Y29" s="68"/>
    </row>
    <row r="30" spans="1:27" s="25" customFormat="1" ht="109.5" hidden="1" customHeight="1" x14ac:dyDescent="0.25">
      <c r="A30" s="14"/>
      <c r="B30" s="110">
        <f t="shared" si="13"/>
        <v>19</v>
      </c>
      <c r="C30" s="113" t="s">
        <v>35</v>
      </c>
      <c r="D30" s="111" t="s">
        <v>43</v>
      </c>
      <c r="E30" s="114" t="s">
        <v>44</v>
      </c>
      <c r="F30" s="68">
        <v>83000</v>
      </c>
      <c r="G30" s="68">
        <f t="shared" si="0"/>
        <v>1155360</v>
      </c>
      <c r="H30" s="109" t="s">
        <v>477</v>
      </c>
      <c r="I30" s="68">
        <f t="shared" si="18"/>
        <v>1270896</v>
      </c>
      <c r="M30" s="48">
        <f t="shared" si="2"/>
        <v>0</v>
      </c>
      <c r="N30" s="49">
        <f t="shared" si="3"/>
        <v>0</v>
      </c>
      <c r="O30" s="49">
        <f t="shared" si="4"/>
        <v>0</v>
      </c>
      <c r="P30" s="48">
        <f t="shared" si="5"/>
        <v>1</v>
      </c>
      <c r="Q30" s="49">
        <f t="shared" si="6"/>
        <v>1270896</v>
      </c>
      <c r="R30" s="49">
        <f t="shared" si="7"/>
        <v>1155360</v>
      </c>
      <c r="S30" s="48">
        <f t="shared" si="8"/>
        <v>0</v>
      </c>
      <c r="T30" s="49">
        <f t="shared" si="9"/>
        <v>0</v>
      </c>
      <c r="U30" s="49">
        <f t="shared" si="10"/>
        <v>0</v>
      </c>
      <c r="V30" s="49">
        <f t="shared" si="11"/>
        <v>0</v>
      </c>
      <c r="W30" s="49">
        <f t="shared" si="12"/>
        <v>0</v>
      </c>
      <c r="Y30" s="68"/>
    </row>
    <row r="31" spans="1:27" ht="50.1" hidden="1" customHeight="1" x14ac:dyDescent="0.2">
      <c r="A31" s="16"/>
      <c r="B31" s="110">
        <f t="shared" si="13"/>
        <v>20</v>
      </c>
      <c r="C31" s="113" t="s">
        <v>35</v>
      </c>
      <c r="D31" s="115" t="s">
        <v>45</v>
      </c>
      <c r="E31" s="114" t="s">
        <v>46</v>
      </c>
      <c r="F31" s="68">
        <v>684000</v>
      </c>
      <c r="G31" s="68">
        <f t="shared" si="0"/>
        <v>9521280</v>
      </c>
      <c r="H31" s="109" t="s">
        <v>477</v>
      </c>
      <c r="I31" s="68">
        <f t="shared" si="18"/>
        <v>10473408</v>
      </c>
      <c r="J31" s="26">
        <f>SUM(I25:I31)</f>
        <v>25405147</v>
      </c>
      <c r="L31" s="26">
        <f>+K31+J31</f>
        <v>25405147</v>
      </c>
      <c r="M31" s="48">
        <f t="shared" si="2"/>
        <v>0</v>
      </c>
      <c r="N31" s="49">
        <f t="shared" si="3"/>
        <v>0</v>
      </c>
      <c r="O31" s="49">
        <f t="shared" si="4"/>
        <v>0</v>
      </c>
      <c r="P31" s="48">
        <f t="shared" si="5"/>
        <v>1</v>
      </c>
      <c r="Q31" s="49">
        <f t="shared" si="6"/>
        <v>10473408</v>
      </c>
      <c r="R31" s="49">
        <f t="shared" si="7"/>
        <v>9521280</v>
      </c>
      <c r="S31" s="48">
        <f t="shared" si="8"/>
        <v>0</v>
      </c>
      <c r="T31" s="49">
        <f t="shared" si="9"/>
        <v>0</v>
      </c>
      <c r="U31" s="49">
        <f t="shared" si="10"/>
        <v>0</v>
      </c>
      <c r="V31" s="49">
        <f t="shared" si="11"/>
        <v>0</v>
      </c>
      <c r="W31" s="49">
        <f t="shared" si="12"/>
        <v>0</v>
      </c>
      <c r="Y31" s="68"/>
      <c r="Z31" s="15"/>
    </row>
    <row r="32" spans="1:27" ht="75" hidden="1" customHeight="1" x14ac:dyDescent="0.2">
      <c r="B32" s="110">
        <f t="shared" si="13"/>
        <v>21</v>
      </c>
      <c r="C32" s="113" t="s">
        <v>47</v>
      </c>
      <c r="D32" s="111" t="s">
        <v>48</v>
      </c>
      <c r="E32" s="112" t="s">
        <v>16</v>
      </c>
      <c r="F32" s="68">
        <v>19762.3</v>
      </c>
      <c r="G32" s="68">
        <f t="shared" si="0"/>
        <v>275091.21599999996</v>
      </c>
      <c r="H32" s="109" t="s">
        <v>477</v>
      </c>
      <c r="I32" s="68">
        <f t="shared" si="18"/>
        <v>302601</v>
      </c>
      <c r="M32" s="48">
        <f t="shared" si="2"/>
        <v>0</v>
      </c>
      <c r="N32" s="49">
        <f t="shared" si="3"/>
        <v>0</v>
      </c>
      <c r="O32" s="49">
        <f t="shared" si="4"/>
        <v>0</v>
      </c>
      <c r="P32" s="48">
        <f t="shared" si="5"/>
        <v>1</v>
      </c>
      <c r="Q32" s="49">
        <f t="shared" si="6"/>
        <v>302601</v>
      </c>
      <c r="R32" s="49">
        <f t="shared" si="7"/>
        <v>275091.21599999996</v>
      </c>
      <c r="S32" s="48">
        <f t="shared" si="8"/>
        <v>0</v>
      </c>
      <c r="T32" s="49">
        <f t="shared" si="9"/>
        <v>0</v>
      </c>
      <c r="U32" s="49">
        <f t="shared" si="10"/>
        <v>0</v>
      </c>
      <c r="V32" s="49">
        <f t="shared" si="11"/>
        <v>0</v>
      </c>
      <c r="W32" s="49">
        <f t="shared" si="12"/>
        <v>0</v>
      </c>
      <c r="Y32" s="68"/>
      <c r="Z32" s="15"/>
    </row>
    <row r="33" spans="1:27" ht="82.5" customHeight="1" x14ac:dyDescent="0.2">
      <c r="B33" s="110">
        <f t="shared" si="13"/>
        <v>22</v>
      </c>
      <c r="C33" s="113" t="s">
        <v>47</v>
      </c>
      <c r="D33" s="111" t="s">
        <v>49</v>
      </c>
      <c r="E33" s="112" t="s">
        <v>22</v>
      </c>
      <c r="F33" s="68">
        <v>14015.57</v>
      </c>
      <c r="G33" s="68">
        <f t="shared" si="0"/>
        <v>195096.73439999999</v>
      </c>
      <c r="H33" s="109" t="s">
        <v>462</v>
      </c>
      <c r="I33" s="68">
        <f>ROUNDUP(+G33*1.15,0)</f>
        <v>224362</v>
      </c>
      <c r="M33" s="48">
        <f t="shared" si="2"/>
        <v>1</v>
      </c>
      <c r="N33" s="49">
        <f t="shared" si="3"/>
        <v>224362</v>
      </c>
      <c r="O33" s="49">
        <f t="shared" si="4"/>
        <v>195096.73439999999</v>
      </c>
      <c r="P33" s="48">
        <f t="shared" si="5"/>
        <v>0</v>
      </c>
      <c r="Q33" s="49">
        <f t="shared" si="6"/>
        <v>0</v>
      </c>
      <c r="R33" s="49">
        <f t="shared" si="7"/>
        <v>0</v>
      </c>
      <c r="S33" s="48">
        <f t="shared" si="8"/>
        <v>0</v>
      </c>
      <c r="T33" s="49">
        <f t="shared" si="9"/>
        <v>0</v>
      </c>
      <c r="U33" s="49">
        <f t="shared" si="10"/>
        <v>0</v>
      </c>
      <c r="V33" s="49">
        <f t="shared" si="11"/>
        <v>0</v>
      </c>
      <c r="W33" s="49">
        <f t="shared" si="12"/>
        <v>0</v>
      </c>
      <c r="Y33" s="68">
        <v>800400</v>
      </c>
      <c r="Z33" s="157">
        <v>1</v>
      </c>
    </row>
    <row r="34" spans="1:27" ht="87" hidden="1" customHeight="1" x14ac:dyDescent="0.2">
      <c r="B34" s="110">
        <f t="shared" si="13"/>
        <v>23</v>
      </c>
      <c r="C34" s="113" t="s">
        <v>47</v>
      </c>
      <c r="D34" s="111" t="s">
        <v>50</v>
      </c>
      <c r="E34" s="112" t="s">
        <v>41</v>
      </c>
      <c r="F34" s="68">
        <v>50000</v>
      </c>
      <c r="G34" s="68">
        <f t="shared" si="0"/>
        <v>696000</v>
      </c>
      <c r="H34" s="109" t="s">
        <v>477</v>
      </c>
      <c r="I34" s="68">
        <f t="shared" ref="I34:I38" si="19">ROUNDUP(G34*1.1,0)</f>
        <v>765600</v>
      </c>
      <c r="M34" s="48">
        <f t="shared" si="2"/>
        <v>0</v>
      </c>
      <c r="N34" s="49">
        <f t="shared" si="3"/>
        <v>0</v>
      </c>
      <c r="O34" s="49">
        <f t="shared" si="4"/>
        <v>0</v>
      </c>
      <c r="P34" s="48">
        <f t="shared" si="5"/>
        <v>1</v>
      </c>
      <c r="Q34" s="49">
        <f t="shared" si="6"/>
        <v>765600</v>
      </c>
      <c r="R34" s="49">
        <f t="shared" si="7"/>
        <v>696000</v>
      </c>
      <c r="S34" s="48">
        <f t="shared" si="8"/>
        <v>0</v>
      </c>
      <c r="T34" s="49">
        <f t="shared" si="9"/>
        <v>0</v>
      </c>
      <c r="U34" s="49">
        <f t="shared" si="10"/>
        <v>0</v>
      </c>
      <c r="V34" s="49">
        <f t="shared" si="11"/>
        <v>0</v>
      </c>
      <c r="W34" s="49">
        <f t="shared" si="12"/>
        <v>0</v>
      </c>
      <c r="Y34" s="68"/>
      <c r="Z34" s="15"/>
    </row>
    <row r="35" spans="1:27" ht="87" hidden="1" customHeight="1" x14ac:dyDescent="0.2">
      <c r="B35" s="110">
        <f t="shared" si="13"/>
        <v>24</v>
      </c>
      <c r="C35" s="113" t="s">
        <v>47</v>
      </c>
      <c r="D35" s="111" t="s">
        <v>51</v>
      </c>
      <c r="E35" s="112" t="s">
        <v>18</v>
      </c>
      <c r="F35" s="68">
        <v>20800</v>
      </c>
      <c r="G35" s="68">
        <f>+F35*12</f>
        <v>249600</v>
      </c>
      <c r="H35" s="109" t="s">
        <v>477</v>
      </c>
      <c r="I35" s="68">
        <f t="shared" si="19"/>
        <v>274560</v>
      </c>
      <c r="M35" s="48">
        <f t="shared" si="2"/>
        <v>0</v>
      </c>
      <c r="N35" s="49">
        <f t="shared" si="3"/>
        <v>0</v>
      </c>
      <c r="O35" s="49">
        <f t="shared" si="4"/>
        <v>0</v>
      </c>
      <c r="P35" s="48">
        <f t="shared" si="5"/>
        <v>1</v>
      </c>
      <c r="Q35" s="49">
        <f t="shared" si="6"/>
        <v>274560</v>
      </c>
      <c r="R35" s="49">
        <f t="shared" si="7"/>
        <v>249600</v>
      </c>
      <c r="S35" s="48">
        <f t="shared" si="8"/>
        <v>0</v>
      </c>
      <c r="T35" s="49">
        <f t="shared" si="9"/>
        <v>0</v>
      </c>
      <c r="U35" s="49">
        <f t="shared" si="10"/>
        <v>0</v>
      </c>
      <c r="V35" s="49">
        <f t="shared" si="11"/>
        <v>0</v>
      </c>
      <c r="W35" s="49">
        <f t="shared" si="12"/>
        <v>0</v>
      </c>
      <c r="Y35" s="68"/>
      <c r="Z35" s="15"/>
    </row>
    <row r="36" spans="1:27" ht="50.1" hidden="1" customHeight="1" x14ac:dyDescent="0.2">
      <c r="B36" s="110">
        <f t="shared" si="13"/>
        <v>25</v>
      </c>
      <c r="C36" s="113" t="s">
        <v>47</v>
      </c>
      <c r="D36" s="111" t="s">
        <v>52</v>
      </c>
      <c r="E36" s="112" t="s">
        <v>53</v>
      </c>
      <c r="F36" s="68">
        <v>85000</v>
      </c>
      <c r="G36" s="68">
        <f t="shared" si="0"/>
        <v>1183200</v>
      </c>
      <c r="H36" s="109" t="s">
        <v>477</v>
      </c>
      <c r="I36" s="68">
        <f t="shared" si="19"/>
        <v>1301520</v>
      </c>
      <c r="J36" s="26">
        <f>SUM(I32:I36)</f>
        <v>2868643</v>
      </c>
      <c r="L36" s="26">
        <f>+K36+J36</f>
        <v>2868643</v>
      </c>
      <c r="M36" s="48">
        <f t="shared" si="2"/>
        <v>0</v>
      </c>
      <c r="N36" s="49">
        <f t="shared" si="3"/>
        <v>0</v>
      </c>
      <c r="O36" s="49">
        <f t="shared" si="4"/>
        <v>0</v>
      </c>
      <c r="P36" s="48">
        <f t="shared" si="5"/>
        <v>1</v>
      </c>
      <c r="Q36" s="49">
        <f t="shared" si="6"/>
        <v>1301520</v>
      </c>
      <c r="R36" s="49">
        <f t="shared" si="7"/>
        <v>1183200</v>
      </c>
      <c r="S36" s="48">
        <f t="shared" si="8"/>
        <v>0</v>
      </c>
      <c r="T36" s="49">
        <f t="shared" si="9"/>
        <v>0</v>
      </c>
      <c r="U36" s="49">
        <f t="shared" si="10"/>
        <v>0</v>
      </c>
      <c r="V36" s="49">
        <f t="shared" si="11"/>
        <v>0</v>
      </c>
      <c r="W36" s="49">
        <f t="shared" si="12"/>
        <v>0</v>
      </c>
      <c r="Y36" s="68"/>
      <c r="Z36" s="15"/>
    </row>
    <row r="37" spans="1:27" s="22" customFormat="1" ht="125.25" hidden="1" customHeight="1" x14ac:dyDescent="0.2">
      <c r="A37" s="8"/>
      <c r="B37" s="110">
        <f t="shared" si="13"/>
        <v>26</v>
      </c>
      <c r="C37" s="113" t="s">
        <v>54</v>
      </c>
      <c r="D37" s="111" t="s">
        <v>55</v>
      </c>
      <c r="E37" s="114" t="s">
        <v>56</v>
      </c>
      <c r="F37" s="68">
        <v>8118.07</v>
      </c>
      <c r="G37" s="68">
        <f t="shared" si="0"/>
        <v>113003.53439999999</v>
      </c>
      <c r="H37" s="109" t="s">
        <v>477</v>
      </c>
      <c r="I37" s="68">
        <f t="shared" si="19"/>
        <v>124304</v>
      </c>
      <c r="M37" s="48">
        <f t="shared" si="2"/>
        <v>0</v>
      </c>
      <c r="N37" s="49">
        <f t="shared" si="3"/>
        <v>0</v>
      </c>
      <c r="O37" s="49">
        <f t="shared" si="4"/>
        <v>0</v>
      </c>
      <c r="P37" s="48">
        <f t="shared" si="5"/>
        <v>1</v>
      </c>
      <c r="Q37" s="49">
        <f t="shared" si="6"/>
        <v>124304</v>
      </c>
      <c r="R37" s="49">
        <f t="shared" si="7"/>
        <v>113003.53439999999</v>
      </c>
      <c r="S37" s="48">
        <f t="shared" si="8"/>
        <v>0</v>
      </c>
      <c r="T37" s="49">
        <f t="shared" si="9"/>
        <v>0</v>
      </c>
      <c r="U37" s="49">
        <f t="shared" si="10"/>
        <v>0</v>
      </c>
      <c r="V37" s="49">
        <f t="shared" si="11"/>
        <v>0</v>
      </c>
      <c r="W37" s="49">
        <f t="shared" si="12"/>
        <v>0</v>
      </c>
      <c r="Y37" s="68"/>
    </row>
    <row r="38" spans="1:27" ht="213.75" hidden="1" customHeight="1" x14ac:dyDescent="0.2">
      <c r="B38" s="110">
        <f t="shared" si="13"/>
        <v>27</v>
      </c>
      <c r="C38" s="113" t="s">
        <v>54</v>
      </c>
      <c r="D38" s="111" t="s">
        <v>57</v>
      </c>
      <c r="E38" s="112" t="s">
        <v>58</v>
      </c>
      <c r="F38" s="68">
        <v>52800</v>
      </c>
      <c r="G38" s="68">
        <f t="shared" si="0"/>
        <v>734976</v>
      </c>
      <c r="H38" s="109" t="s">
        <v>477</v>
      </c>
      <c r="I38" s="68">
        <f t="shared" si="19"/>
        <v>808474</v>
      </c>
      <c r="M38" s="48">
        <f t="shared" si="2"/>
        <v>0</v>
      </c>
      <c r="N38" s="49">
        <f t="shared" si="3"/>
        <v>0</v>
      </c>
      <c r="O38" s="49">
        <f t="shared" si="4"/>
        <v>0</v>
      </c>
      <c r="P38" s="48">
        <f t="shared" si="5"/>
        <v>1</v>
      </c>
      <c r="Q38" s="49">
        <f t="shared" si="6"/>
        <v>808474</v>
      </c>
      <c r="R38" s="49">
        <f t="shared" si="7"/>
        <v>734976</v>
      </c>
      <c r="S38" s="48">
        <f t="shared" si="8"/>
        <v>0</v>
      </c>
      <c r="T38" s="49">
        <f t="shared" si="9"/>
        <v>0</v>
      </c>
      <c r="U38" s="49">
        <f t="shared" si="10"/>
        <v>0</v>
      </c>
      <c r="V38" s="49">
        <f t="shared" si="11"/>
        <v>0</v>
      </c>
      <c r="W38" s="49">
        <f t="shared" si="12"/>
        <v>0</v>
      </c>
      <c r="Y38" s="68"/>
      <c r="Z38" s="15"/>
    </row>
    <row r="39" spans="1:27" ht="84" hidden="1" customHeight="1" x14ac:dyDescent="0.2">
      <c r="B39" s="110">
        <f t="shared" si="13"/>
        <v>28</v>
      </c>
      <c r="C39" s="113" t="s">
        <v>54</v>
      </c>
      <c r="D39" s="111" t="s">
        <v>59</v>
      </c>
      <c r="E39" s="114" t="s">
        <v>60</v>
      </c>
      <c r="F39" s="68">
        <v>32031</v>
      </c>
      <c r="G39" s="68">
        <f t="shared" si="0"/>
        <v>445871.51999999996</v>
      </c>
      <c r="H39" s="70" t="s">
        <v>462</v>
      </c>
      <c r="I39" s="68">
        <f>ROUNDUP(+G39*1.15,0)</f>
        <v>512753</v>
      </c>
      <c r="M39" s="48">
        <f t="shared" si="2"/>
        <v>1</v>
      </c>
      <c r="N39" s="49">
        <f t="shared" si="3"/>
        <v>512753</v>
      </c>
      <c r="O39" s="49">
        <f t="shared" si="4"/>
        <v>445871.51999999996</v>
      </c>
      <c r="P39" s="48">
        <f t="shared" si="5"/>
        <v>0</v>
      </c>
      <c r="Q39" s="49">
        <f t="shared" si="6"/>
        <v>0</v>
      </c>
      <c r="R39" s="49">
        <f t="shared" si="7"/>
        <v>0</v>
      </c>
      <c r="S39" s="48">
        <f t="shared" si="8"/>
        <v>0</v>
      </c>
      <c r="T39" s="49">
        <f t="shared" si="9"/>
        <v>0</v>
      </c>
      <c r="U39" s="49">
        <f t="shared" si="10"/>
        <v>0</v>
      </c>
      <c r="V39" s="49">
        <f t="shared" si="11"/>
        <v>0</v>
      </c>
      <c r="W39" s="49">
        <f t="shared" si="12"/>
        <v>0</v>
      </c>
      <c r="Y39" s="68">
        <f>G39</f>
        <v>445871.51999999996</v>
      </c>
      <c r="AA39" s="18" t="s">
        <v>571</v>
      </c>
    </row>
    <row r="40" spans="1:27" ht="97.5" hidden="1" customHeight="1" x14ac:dyDescent="0.2">
      <c r="B40" s="110">
        <f t="shared" si="13"/>
        <v>29</v>
      </c>
      <c r="C40" s="113" t="s">
        <v>54</v>
      </c>
      <c r="D40" s="111" t="s">
        <v>61</v>
      </c>
      <c r="E40" s="114" t="s">
        <v>62</v>
      </c>
      <c r="F40" s="68">
        <v>50000</v>
      </c>
      <c r="G40" s="68">
        <f t="shared" si="0"/>
        <v>696000</v>
      </c>
      <c r="H40" s="109" t="s">
        <v>477</v>
      </c>
      <c r="I40" s="68">
        <f t="shared" ref="I40:I45" si="20">ROUNDUP(G40*1.1,0)</f>
        <v>765600</v>
      </c>
      <c r="M40" s="48">
        <f t="shared" si="2"/>
        <v>0</v>
      </c>
      <c r="N40" s="49">
        <f t="shared" si="3"/>
        <v>0</v>
      </c>
      <c r="O40" s="49">
        <f t="shared" si="4"/>
        <v>0</v>
      </c>
      <c r="P40" s="48">
        <f t="shared" si="5"/>
        <v>1</v>
      </c>
      <c r="Q40" s="49">
        <f t="shared" si="6"/>
        <v>765600</v>
      </c>
      <c r="R40" s="49">
        <f t="shared" si="7"/>
        <v>696000</v>
      </c>
      <c r="S40" s="48">
        <f t="shared" si="8"/>
        <v>0</v>
      </c>
      <c r="T40" s="49">
        <f t="shared" si="9"/>
        <v>0</v>
      </c>
      <c r="U40" s="49">
        <f t="shared" si="10"/>
        <v>0</v>
      </c>
      <c r="V40" s="49">
        <f t="shared" si="11"/>
        <v>0</v>
      </c>
      <c r="W40" s="49">
        <f t="shared" si="12"/>
        <v>0</v>
      </c>
      <c r="Y40" s="68"/>
      <c r="Z40" s="15"/>
    </row>
    <row r="41" spans="1:27" ht="89.25" hidden="1" customHeight="1" x14ac:dyDescent="0.2">
      <c r="A41" s="23"/>
      <c r="B41" s="110">
        <f t="shared" si="13"/>
        <v>30</v>
      </c>
      <c r="C41" s="113" t="s">
        <v>54</v>
      </c>
      <c r="D41" s="111" t="s">
        <v>63</v>
      </c>
      <c r="E41" s="114" t="s">
        <v>64</v>
      </c>
      <c r="F41" s="68">
        <v>39000</v>
      </c>
      <c r="G41" s="68">
        <f t="shared" si="0"/>
        <v>542880</v>
      </c>
      <c r="H41" s="109" t="s">
        <v>477</v>
      </c>
      <c r="I41" s="68">
        <f t="shared" si="20"/>
        <v>597168</v>
      </c>
      <c r="M41" s="48">
        <f t="shared" si="2"/>
        <v>0</v>
      </c>
      <c r="N41" s="49">
        <f t="shared" si="3"/>
        <v>0</v>
      </c>
      <c r="O41" s="49">
        <f t="shared" si="4"/>
        <v>0</v>
      </c>
      <c r="P41" s="48">
        <f t="shared" si="5"/>
        <v>1</v>
      </c>
      <c r="Q41" s="49">
        <f t="shared" si="6"/>
        <v>597168</v>
      </c>
      <c r="R41" s="49">
        <f t="shared" si="7"/>
        <v>542880</v>
      </c>
      <c r="S41" s="48">
        <f t="shared" si="8"/>
        <v>0</v>
      </c>
      <c r="T41" s="49">
        <f t="shared" si="9"/>
        <v>0</v>
      </c>
      <c r="U41" s="49">
        <f t="shared" si="10"/>
        <v>0</v>
      </c>
      <c r="V41" s="49">
        <f t="shared" si="11"/>
        <v>0</v>
      </c>
      <c r="W41" s="49">
        <f t="shared" si="12"/>
        <v>0</v>
      </c>
      <c r="Y41" s="68"/>
      <c r="Z41" s="15"/>
    </row>
    <row r="42" spans="1:27" ht="116.25" hidden="1" customHeight="1" x14ac:dyDescent="0.2">
      <c r="A42" s="23"/>
      <c r="B42" s="110">
        <f t="shared" si="13"/>
        <v>31</v>
      </c>
      <c r="C42" s="113" t="s">
        <v>54</v>
      </c>
      <c r="D42" s="111" t="s">
        <v>433</v>
      </c>
      <c r="E42" s="114" t="s">
        <v>98</v>
      </c>
      <c r="F42" s="68">
        <v>9000</v>
      </c>
      <c r="G42" s="68">
        <f t="shared" si="0"/>
        <v>125279.99999999999</v>
      </c>
      <c r="H42" s="109" t="s">
        <v>477</v>
      </c>
      <c r="I42" s="68">
        <f t="shared" si="20"/>
        <v>137808</v>
      </c>
      <c r="M42" s="48">
        <f t="shared" si="2"/>
        <v>0</v>
      </c>
      <c r="N42" s="49">
        <f t="shared" si="3"/>
        <v>0</v>
      </c>
      <c r="O42" s="49">
        <f t="shared" si="4"/>
        <v>0</v>
      </c>
      <c r="P42" s="48">
        <f t="shared" si="5"/>
        <v>1</v>
      </c>
      <c r="Q42" s="49">
        <f t="shared" si="6"/>
        <v>137808</v>
      </c>
      <c r="R42" s="49">
        <f t="shared" si="7"/>
        <v>125279.99999999999</v>
      </c>
      <c r="S42" s="48">
        <f t="shared" si="8"/>
        <v>0</v>
      </c>
      <c r="T42" s="49">
        <f t="shared" si="9"/>
        <v>0</v>
      </c>
      <c r="U42" s="49">
        <f t="shared" si="10"/>
        <v>0</v>
      </c>
      <c r="V42" s="49">
        <f t="shared" si="11"/>
        <v>0</v>
      </c>
      <c r="W42" s="49">
        <f t="shared" si="12"/>
        <v>0</v>
      </c>
      <c r="Y42" s="68"/>
      <c r="Z42" s="15"/>
    </row>
    <row r="43" spans="1:27" ht="116.25" hidden="1" customHeight="1" x14ac:dyDescent="0.2">
      <c r="A43" s="23"/>
      <c r="B43" s="110">
        <f t="shared" si="13"/>
        <v>32</v>
      </c>
      <c r="C43" s="113" t="s">
        <v>54</v>
      </c>
      <c r="D43" s="111" t="s">
        <v>434</v>
      </c>
      <c r="E43" s="114" t="s">
        <v>98</v>
      </c>
      <c r="F43" s="68">
        <v>39700</v>
      </c>
      <c r="G43" s="68">
        <f t="shared" si="0"/>
        <v>552624</v>
      </c>
      <c r="H43" s="109" t="s">
        <v>477</v>
      </c>
      <c r="I43" s="68">
        <f t="shared" si="20"/>
        <v>607887</v>
      </c>
      <c r="M43" s="48">
        <f t="shared" si="2"/>
        <v>0</v>
      </c>
      <c r="N43" s="49">
        <f t="shared" si="3"/>
        <v>0</v>
      </c>
      <c r="O43" s="49">
        <f t="shared" si="4"/>
        <v>0</v>
      </c>
      <c r="P43" s="48">
        <f t="shared" si="5"/>
        <v>1</v>
      </c>
      <c r="Q43" s="49">
        <f t="shared" si="6"/>
        <v>607887</v>
      </c>
      <c r="R43" s="49">
        <f t="shared" si="7"/>
        <v>552624</v>
      </c>
      <c r="S43" s="48">
        <f t="shared" si="8"/>
        <v>0</v>
      </c>
      <c r="T43" s="49">
        <f t="shared" si="9"/>
        <v>0</v>
      </c>
      <c r="U43" s="49">
        <f t="shared" si="10"/>
        <v>0</v>
      </c>
      <c r="V43" s="49">
        <f t="shared" si="11"/>
        <v>0</v>
      </c>
      <c r="W43" s="49">
        <f t="shared" si="12"/>
        <v>0</v>
      </c>
      <c r="Y43" s="68"/>
      <c r="Z43" s="15"/>
    </row>
    <row r="44" spans="1:27" ht="116.25" hidden="1" customHeight="1" x14ac:dyDescent="0.2">
      <c r="A44" s="23"/>
      <c r="B44" s="110">
        <f t="shared" si="13"/>
        <v>33</v>
      </c>
      <c r="C44" s="113" t="s">
        <v>54</v>
      </c>
      <c r="D44" s="111" t="s">
        <v>435</v>
      </c>
      <c r="E44" s="114" t="s">
        <v>98</v>
      </c>
      <c r="F44" s="68">
        <v>9000</v>
      </c>
      <c r="G44" s="68">
        <f t="shared" si="0"/>
        <v>125279.99999999999</v>
      </c>
      <c r="H44" s="109" t="s">
        <v>477</v>
      </c>
      <c r="I44" s="68">
        <f t="shared" si="20"/>
        <v>137808</v>
      </c>
      <c r="M44" s="48">
        <f t="shared" si="2"/>
        <v>0</v>
      </c>
      <c r="N44" s="49">
        <f t="shared" si="3"/>
        <v>0</v>
      </c>
      <c r="O44" s="49">
        <f t="shared" si="4"/>
        <v>0</v>
      </c>
      <c r="P44" s="48">
        <f t="shared" si="5"/>
        <v>1</v>
      </c>
      <c r="Q44" s="49">
        <f t="shared" si="6"/>
        <v>137808</v>
      </c>
      <c r="R44" s="49">
        <f t="shared" si="7"/>
        <v>125279.99999999999</v>
      </c>
      <c r="S44" s="48">
        <f t="shared" si="8"/>
        <v>0</v>
      </c>
      <c r="T44" s="49">
        <f t="shared" si="9"/>
        <v>0</v>
      </c>
      <c r="U44" s="49">
        <f t="shared" si="10"/>
        <v>0</v>
      </c>
      <c r="V44" s="49">
        <f t="shared" si="11"/>
        <v>0</v>
      </c>
      <c r="W44" s="49">
        <f t="shared" si="12"/>
        <v>0</v>
      </c>
      <c r="Y44" s="68"/>
      <c r="Z44" s="15"/>
    </row>
    <row r="45" spans="1:27" ht="116.25" hidden="1" customHeight="1" x14ac:dyDescent="0.2">
      <c r="A45" s="23"/>
      <c r="B45" s="110">
        <f t="shared" si="13"/>
        <v>34</v>
      </c>
      <c r="C45" s="113" t="s">
        <v>54</v>
      </c>
      <c r="D45" s="111" t="s">
        <v>436</v>
      </c>
      <c r="E45" s="114" t="s">
        <v>98</v>
      </c>
      <c r="F45" s="68">
        <v>9000</v>
      </c>
      <c r="G45" s="68">
        <f t="shared" si="0"/>
        <v>125279.99999999999</v>
      </c>
      <c r="H45" s="109" t="s">
        <v>477</v>
      </c>
      <c r="I45" s="68">
        <f t="shared" si="20"/>
        <v>137808</v>
      </c>
      <c r="M45" s="48">
        <f t="shared" si="2"/>
        <v>0</v>
      </c>
      <c r="N45" s="49">
        <f t="shared" si="3"/>
        <v>0</v>
      </c>
      <c r="O45" s="49">
        <f t="shared" si="4"/>
        <v>0</v>
      </c>
      <c r="P45" s="48">
        <f t="shared" si="5"/>
        <v>1</v>
      </c>
      <c r="Q45" s="49">
        <f t="shared" si="6"/>
        <v>137808</v>
      </c>
      <c r="R45" s="49">
        <f t="shared" si="7"/>
        <v>125279.99999999999</v>
      </c>
      <c r="S45" s="48">
        <f t="shared" si="8"/>
        <v>0</v>
      </c>
      <c r="T45" s="49">
        <f t="shared" si="9"/>
        <v>0</v>
      </c>
      <c r="U45" s="49">
        <f t="shared" si="10"/>
        <v>0</v>
      </c>
      <c r="V45" s="49">
        <f t="shared" si="11"/>
        <v>0</v>
      </c>
      <c r="W45" s="49">
        <f t="shared" si="12"/>
        <v>0</v>
      </c>
      <c r="Y45" s="68"/>
      <c r="Z45" s="15"/>
    </row>
    <row r="46" spans="1:27" ht="69" hidden="1" customHeight="1" x14ac:dyDescent="0.2">
      <c r="A46" s="23"/>
      <c r="B46" s="110">
        <f t="shared" si="13"/>
        <v>35</v>
      </c>
      <c r="C46" s="113" t="s">
        <v>54</v>
      </c>
      <c r="D46" s="111" t="s">
        <v>437</v>
      </c>
      <c r="E46" s="114" t="s">
        <v>98</v>
      </c>
      <c r="F46" s="68">
        <v>5250</v>
      </c>
      <c r="G46" s="68">
        <f t="shared" si="0"/>
        <v>73080</v>
      </c>
      <c r="H46" s="70" t="s">
        <v>463</v>
      </c>
      <c r="I46" s="73">
        <f>ROUNDUP(G46,0)</f>
        <v>73080</v>
      </c>
      <c r="J46" s="26">
        <f>SUM(I37:I46)</f>
        <v>3902690</v>
      </c>
      <c r="K46" s="26">
        <f>+Nuevos!I10</f>
        <v>10226400</v>
      </c>
      <c r="L46" s="26">
        <f>+K46+J46</f>
        <v>14129090</v>
      </c>
      <c r="M46" s="48">
        <f t="shared" si="2"/>
        <v>0</v>
      </c>
      <c r="N46" s="49">
        <f t="shared" si="3"/>
        <v>0</v>
      </c>
      <c r="O46" s="49">
        <f t="shared" si="4"/>
        <v>0</v>
      </c>
      <c r="P46" s="48">
        <f t="shared" si="5"/>
        <v>0</v>
      </c>
      <c r="Q46" s="49">
        <f t="shared" si="6"/>
        <v>0</v>
      </c>
      <c r="R46" s="49">
        <f t="shared" si="7"/>
        <v>0</v>
      </c>
      <c r="S46" s="48">
        <f t="shared" si="8"/>
        <v>0</v>
      </c>
      <c r="T46" s="49">
        <f t="shared" si="9"/>
        <v>0</v>
      </c>
      <c r="U46" s="49">
        <f t="shared" si="10"/>
        <v>1</v>
      </c>
      <c r="V46" s="49">
        <f t="shared" si="11"/>
        <v>73080</v>
      </c>
      <c r="W46" s="49">
        <f t="shared" si="12"/>
        <v>73080</v>
      </c>
      <c r="Y46" s="68"/>
      <c r="Z46" s="15"/>
    </row>
    <row r="47" spans="1:27" ht="87.75" hidden="1" customHeight="1" x14ac:dyDescent="0.2">
      <c r="B47" s="110">
        <f t="shared" si="13"/>
        <v>36</v>
      </c>
      <c r="C47" s="113" t="s">
        <v>65</v>
      </c>
      <c r="D47" s="111" t="s">
        <v>66</v>
      </c>
      <c r="E47" s="112" t="s">
        <v>67</v>
      </c>
      <c r="F47" s="68">
        <v>11157</v>
      </c>
      <c r="G47" s="68">
        <f t="shared" si="0"/>
        <v>155305.44</v>
      </c>
      <c r="H47" s="109" t="s">
        <v>477</v>
      </c>
      <c r="I47" s="68">
        <f t="shared" ref="I47:I55" si="21">ROUNDUP(G47*1.1,0)</f>
        <v>170836</v>
      </c>
      <c r="M47" s="48">
        <f t="shared" si="2"/>
        <v>0</v>
      </c>
      <c r="N47" s="49">
        <f t="shared" si="3"/>
        <v>0</v>
      </c>
      <c r="O47" s="49">
        <f t="shared" si="4"/>
        <v>0</v>
      </c>
      <c r="P47" s="48">
        <f t="shared" si="5"/>
        <v>1</v>
      </c>
      <c r="Q47" s="49">
        <f t="shared" si="6"/>
        <v>170836</v>
      </c>
      <c r="R47" s="49">
        <f t="shared" si="7"/>
        <v>155305.44</v>
      </c>
      <c r="S47" s="48">
        <f t="shared" si="8"/>
        <v>0</v>
      </c>
      <c r="T47" s="49">
        <f t="shared" si="9"/>
        <v>0</v>
      </c>
      <c r="U47" s="49">
        <f t="shared" si="10"/>
        <v>0</v>
      </c>
      <c r="V47" s="49">
        <f t="shared" si="11"/>
        <v>0</v>
      </c>
      <c r="W47" s="49">
        <f t="shared" si="12"/>
        <v>0</v>
      </c>
      <c r="Y47" s="68"/>
      <c r="Z47" s="15"/>
    </row>
    <row r="48" spans="1:27" ht="103.5" hidden="1" customHeight="1" x14ac:dyDescent="0.2">
      <c r="B48" s="110">
        <f t="shared" si="13"/>
        <v>37</v>
      </c>
      <c r="C48" s="113" t="s">
        <v>65</v>
      </c>
      <c r="D48" s="111" t="s">
        <v>68</v>
      </c>
      <c r="E48" s="112" t="s">
        <v>69</v>
      </c>
      <c r="F48" s="68">
        <v>7814</v>
      </c>
      <c r="G48" s="68">
        <f t="shared" si="0"/>
        <v>108770.87999999999</v>
      </c>
      <c r="H48" s="109" t="s">
        <v>477</v>
      </c>
      <c r="I48" s="68">
        <f t="shared" si="21"/>
        <v>119648</v>
      </c>
      <c r="M48" s="48">
        <f t="shared" si="2"/>
        <v>0</v>
      </c>
      <c r="N48" s="49">
        <f t="shared" si="3"/>
        <v>0</v>
      </c>
      <c r="O48" s="49">
        <f t="shared" si="4"/>
        <v>0</v>
      </c>
      <c r="P48" s="48">
        <f t="shared" si="5"/>
        <v>1</v>
      </c>
      <c r="Q48" s="49">
        <f t="shared" si="6"/>
        <v>119648</v>
      </c>
      <c r="R48" s="49">
        <f t="shared" si="7"/>
        <v>108770.87999999999</v>
      </c>
      <c r="S48" s="48">
        <f t="shared" si="8"/>
        <v>0</v>
      </c>
      <c r="T48" s="49">
        <f t="shared" si="9"/>
        <v>0</v>
      </c>
      <c r="U48" s="49">
        <f t="shared" si="10"/>
        <v>0</v>
      </c>
      <c r="V48" s="49">
        <f t="shared" si="11"/>
        <v>0</v>
      </c>
      <c r="W48" s="49">
        <f t="shared" si="12"/>
        <v>0</v>
      </c>
      <c r="Y48" s="68"/>
      <c r="Z48" s="15"/>
    </row>
    <row r="49" spans="1:27" ht="117" hidden="1" customHeight="1" x14ac:dyDescent="0.2">
      <c r="B49" s="110">
        <f t="shared" si="13"/>
        <v>38</v>
      </c>
      <c r="C49" s="113" t="s">
        <v>65</v>
      </c>
      <c r="D49" s="111" t="s">
        <v>70</v>
      </c>
      <c r="E49" s="112" t="s">
        <v>71</v>
      </c>
      <c r="F49" s="68">
        <v>3675</v>
      </c>
      <c r="G49" s="68">
        <f t="shared" si="0"/>
        <v>51156</v>
      </c>
      <c r="H49" s="109" t="s">
        <v>477</v>
      </c>
      <c r="I49" s="68">
        <f t="shared" si="21"/>
        <v>56272</v>
      </c>
      <c r="M49" s="48">
        <f t="shared" si="2"/>
        <v>0</v>
      </c>
      <c r="N49" s="49">
        <f t="shared" si="3"/>
        <v>0</v>
      </c>
      <c r="O49" s="49">
        <f t="shared" si="4"/>
        <v>0</v>
      </c>
      <c r="P49" s="48">
        <f t="shared" si="5"/>
        <v>1</v>
      </c>
      <c r="Q49" s="49">
        <f t="shared" si="6"/>
        <v>56272</v>
      </c>
      <c r="R49" s="49">
        <f t="shared" si="7"/>
        <v>51156</v>
      </c>
      <c r="S49" s="48">
        <f t="shared" si="8"/>
        <v>0</v>
      </c>
      <c r="T49" s="49">
        <f t="shared" si="9"/>
        <v>0</v>
      </c>
      <c r="U49" s="49">
        <f t="shared" si="10"/>
        <v>0</v>
      </c>
      <c r="V49" s="49">
        <f t="shared" si="11"/>
        <v>0</v>
      </c>
      <c r="W49" s="49">
        <f t="shared" si="12"/>
        <v>0</v>
      </c>
      <c r="Y49" s="68"/>
      <c r="Z49" s="15"/>
    </row>
    <row r="50" spans="1:27" ht="142.5" hidden="1" customHeight="1" x14ac:dyDescent="0.2">
      <c r="B50" s="110">
        <f t="shared" si="13"/>
        <v>39</v>
      </c>
      <c r="C50" s="113" t="s">
        <v>65</v>
      </c>
      <c r="D50" s="121" t="s">
        <v>72</v>
      </c>
      <c r="E50" s="112" t="s">
        <v>73</v>
      </c>
      <c r="F50" s="68">
        <v>14921</v>
      </c>
      <c r="G50" s="68">
        <f t="shared" si="0"/>
        <v>207700.31999999998</v>
      </c>
      <c r="H50" s="109" t="s">
        <v>477</v>
      </c>
      <c r="I50" s="68">
        <f t="shared" si="21"/>
        <v>228471</v>
      </c>
      <c r="M50" s="48">
        <f t="shared" si="2"/>
        <v>0</v>
      </c>
      <c r="N50" s="49">
        <f t="shared" si="3"/>
        <v>0</v>
      </c>
      <c r="O50" s="49">
        <f t="shared" si="4"/>
        <v>0</v>
      </c>
      <c r="P50" s="48">
        <f t="shared" si="5"/>
        <v>1</v>
      </c>
      <c r="Q50" s="49">
        <f t="shared" si="6"/>
        <v>228471</v>
      </c>
      <c r="R50" s="49">
        <f t="shared" si="7"/>
        <v>207700.31999999998</v>
      </c>
      <c r="S50" s="48">
        <f t="shared" si="8"/>
        <v>0</v>
      </c>
      <c r="T50" s="49">
        <f t="shared" si="9"/>
        <v>0</v>
      </c>
      <c r="U50" s="49">
        <f t="shared" si="10"/>
        <v>0</v>
      </c>
      <c r="V50" s="49">
        <f t="shared" si="11"/>
        <v>0</v>
      </c>
      <c r="W50" s="49">
        <f t="shared" si="12"/>
        <v>0</v>
      </c>
      <c r="Y50" s="68"/>
      <c r="Z50" s="15"/>
    </row>
    <row r="51" spans="1:27" ht="97.5" hidden="1" customHeight="1" x14ac:dyDescent="0.2">
      <c r="B51" s="110">
        <f t="shared" si="13"/>
        <v>40</v>
      </c>
      <c r="C51" s="113" t="s">
        <v>65</v>
      </c>
      <c r="D51" s="111" t="s">
        <v>552</v>
      </c>
      <c r="E51" s="112" t="s">
        <v>453</v>
      </c>
      <c r="F51" s="68">
        <v>94500</v>
      </c>
      <c r="G51" s="68">
        <f>+F51*12*1.08</f>
        <v>1224720</v>
      </c>
      <c r="H51" s="109" t="s">
        <v>477</v>
      </c>
      <c r="I51" s="68">
        <f t="shared" si="21"/>
        <v>1347192</v>
      </c>
      <c r="M51" s="48">
        <f t="shared" si="2"/>
        <v>0</v>
      </c>
      <c r="N51" s="49">
        <f t="shared" si="3"/>
        <v>0</v>
      </c>
      <c r="O51" s="49">
        <f t="shared" si="4"/>
        <v>0</v>
      </c>
      <c r="P51" s="48">
        <f t="shared" si="5"/>
        <v>1</v>
      </c>
      <c r="Q51" s="49">
        <f t="shared" si="6"/>
        <v>1347192</v>
      </c>
      <c r="R51" s="49">
        <f t="shared" si="7"/>
        <v>1224720</v>
      </c>
      <c r="S51" s="48">
        <f t="shared" si="8"/>
        <v>0</v>
      </c>
      <c r="T51" s="49">
        <f t="shared" si="9"/>
        <v>0</v>
      </c>
      <c r="U51" s="49">
        <f t="shared" si="10"/>
        <v>0</v>
      </c>
      <c r="V51" s="49">
        <f t="shared" si="11"/>
        <v>0</v>
      </c>
      <c r="W51" s="49">
        <f t="shared" si="12"/>
        <v>0</v>
      </c>
      <c r="Y51" s="68"/>
      <c r="Z51" s="15"/>
    </row>
    <row r="52" spans="1:27" ht="90" hidden="1" customHeight="1" x14ac:dyDescent="0.2">
      <c r="B52" s="110">
        <f t="shared" si="13"/>
        <v>41</v>
      </c>
      <c r="C52" s="113" t="s">
        <v>65</v>
      </c>
      <c r="D52" s="111" t="s">
        <v>74</v>
      </c>
      <c r="E52" s="112" t="s">
        <v>22</v>
      </c>
      <c r="F52" s="68">
        <v>20326</v>
      </c>
      <c r="G52" s="68">
        <f t="shared" si="0"/>
        <v>282937.92</v>
      </c>
      <c r="H52" s="109" t="s">
        <v>477</v>
      </c>
      <c r="I52" s="68">
        <f t="shared" si="21"/>
        <v>311232</v>
      </c>
      <c r="M52" s="48">
        <f t="shared" si="2"/>
        <v>0</v>
      </c>
      <c r="N52" s="49">
        <f t="shared" si="3"/>
        <v>0</v>
      </c>
      <c r="O52" s="49">
        <f t="shared" si="4"/>
        <v>0</v>
      </c>
      <c r="P52" s="48">
        <f t="shared" si="5"/>
        <v>1</v>
      </c>
      <c r="Q52" s="49">
        <f t="shared" si="6"/>
        <v>311232</v>
      </c>
      <c r="R52" s="49">
        <f t="shared" si="7"/>
        <v>282937.92</v>
      </c>
      <c r="S52" s="48">
        <f t="shared" si="8"/>
        <v>0</v>
      </c>
      <c r="T52" s="49">
        <f t="shared" si="9"/>
        <v>0</v>
      </c>
      <c r="U52" s="49">
        <f t="shared" si="10"/>
        <v>0</v>
      </c>
      <c r="V52" s="49">
        <f t="shared" si="11"/>
        <v>0</v>
      </c>
      <c r="W52" s="49">
        <f t="shared" si="12"/>
        <v>0</v>
      </c>
      <c r="Y52" s="68"/>
      <c r="Z52" s="15"/>
    </row>
    <row r="53" spans="1:27" ht="98.25" hidden="1" customHeight="1" x14ac:dyDescent="0.2">
      <c r="B53" s="110">
        <f t="shared" si="13"/>
        <v>42</v>
      </c>
      <c r="C53" s="113" t="s">
        <v>65</v>
      </c>
      <c r="D53" s="111" t="s">
        <v>75</v>
      </c>
      <c r="E53" s="122" t="s">
        <v>22</v>
      </c>
      <c r="F53" s="68">
        <v>33735</v>
      </c>
      <c r="G53" s="68">
        <f t="shared" si="0"/>
        <v>469591.19999999995</v>
      </c>
      <c r="H53" s="109" t="s">
        <v>477</v>
      </c>
      <c r="I53" s="68">
        <f t="shared" si="21"/>
        <v>516551</v>
      </c>
      <c r="M53" s="48">
        <f t="shared" si="2"/>
        <v>0</v>
      </c>
      <c r="N53" s="49">
        <f t="shared" si="3"/>
        <v>0</v>
      </c>
      <c r="O53" s="49">
        <f t="shared" si="4"/>
        <v>0</v>
      </c>
      <c r="P53" s="48">
        <f t="shared" si="5"/>
        <v>1</v>
      </c>
      <c r="Q53" s="49">
        <f t="shared" si="6"/>
        <v>516551</v>
      </c>
      <c r="R53" s="49">
        <f t="shared" si="7"/>
        <v>469591.19999999995</v>
      </c>
      <c r="S53" s="48">
        <f t="shared" si="8"/>
        <v>0</v>
      </c>
      <c r="T53" s="49">
        <f t="shared" si="9"/>
        <v>0</v>
      </c>
      <c r="U53" s="49">
        <f t="shared" si="10"/>
        <v>0</v>
      </c>
      <c r="V53" s="49">
        <f t="shared" si="11"/>
        <v>0</v>
      </c>
      <c r="W53" s="49">
        <f t="shared" si="12"/>
        <v>0</v>
      </c>
      <c r="Y53" s="68"/>
      <c r="Z53" s="15"/>
    </row>
    <row r="54" spans="1:27" ht="140.25" hidden="1" customHeight="1" x14ac:dyDescent="0.2">
      <c r="B54" s="110">
        <f t="shared" si="13"/>
        <v>43</v>
      </c>
      <c r="C54" s="113" t="s">
        <v>65</v>
      </c>
      <c r="D54" s="111" t="s">
        <v>76</v>
      </c>
      <c r="E54" s="112" t="s">
        <v>22</v>
      </c>
      <c r="F54" s="68">
        <v>21849</v>
      </c>
      <c r="G54" s="68">
        <f t="shared" si="0"/>
        <v>304138.07999999996</v>
      </c>
      <c r="H54" s="109" t="s">
        <v>477</v>
      </c>
      <c r="I54" s="68">
        <f t="shared" si="21"/>
        <v>334552</v>
      </c>
      <c r="M54" s="48">
        <f t="shared" si="2"/>
        <v>0</v>
      </c>
      <c r="N54" s="49">
        <f t="shared" si="3"/>
        <v>0</v>
      </c>
      <c r="O54" s="49">
        <f t="shared" si="4"/>
        <v>0</v>
      </c>
      <c r="P54" s="48">
        <f t="shared" si="5"/>
        <v>1</v>
      </c>
      <c r="Q54" s="49">
        <f t="shared" si="6"/>
        <v>334552</v>
      </c>
      <c r="R54" s="49">
        <f t="shared" si="7"/>
        <v>304138.07999999996</v>
      </c>
      <c r="S54" s="48">
        <f t="shared" si="8"/>
        <v>0</v>
      </c>
      <c r="T54" s="49">
        <f t="shared" si="9"/>
        <v>0</v>
      </c>
      <c r="U54" s="49">
        <f t="shared" si="10"/>
        <v>0</v>
      </c>
      <c r="V54" s="49">
        <f t="shared" si="11"/>
        <v>0</v>
      </c>
      <c r="W54" s="49">
        <f t="shared" si="12"/>
        <v>0</v>
      </c>
      <c r="Y54" s="68"/>
      <c r="Z54" s="15"/>
    </row>
    <row r="55" spans="1:27" ht="91.5" hidden="1" customHeight="1" x14ac:dyDescent="0.2">
      <c r="B55" s="110">
        <f t="shared" si="13"/>
        <v>44</v>
      </c>
      <c r="C55" s="113" t="s">
        <v>65</v>
      </c>
      <c r="D55" s="111" t="s">
        <v>77</v>
      </c>
      <c r="E55" s="112" t="s">
        <v>78</v>
      </c>
      <c r="F55" s="68">
        <v>21042.95</v>
      </c>
      <c r="G55" s="68">
        <f t="shared" si="0"/>
        <v>292917.864</v>
      </c>
      <c r="H55" s="109" t="s">
        <v>477</v>
      </c>
      <c r="I55" s="68">
        <f t="shared" si="21"/>
        <v>322210</v>
      </c>
      <c r="M55" s="48">
        <f t="shared" si="2"/>
        <v>0</v>
      </c>
      <c r="N55" s="49">
        <f t="shared" si="3"/>
        <v>0</v>
      </c>
      <c r="O55" s="49">
        <f t="shared" si="4"/>
        <v>0</v>
      </c>
      <c r="P55" s="48">
        <f t="shared" si="5"/>
        <v>1</v>
      </c>
      <c r="Q55" s="49">
        <f t="shared" si="6"/>
        <v>322210</v>
      </c>
      <c r="R55" s="49">
        <f t="shared" si="7"/>
        <v>292917.864</v>
      </c>
      <c r="S55" s="48">
        <f t="shared" si="8"/>
        <v>0</v>
      </c>
      <c r="T55" s="49">
        <f t="shared" si="9"/>
        <v>0</v>
      </c>
      <c r="U55" s="49">
        <f t="shared" si="10"/>
        <v>0</v>
      </c>
      <c r="V55" s="49">
        <f t="shared" si="11"/>
        <v>0</v>
      </c>
      <c r="W55" s="49">
        <f t="shared" si="12"/>
        <v>0</v>
      </c>
      <c r="Y55" s="68"/>
      <c r="Z55" s="15"/>
    </row>
    <row r="56" spans="1:27" ht="75" hidden="1" x14ac:dyDescent="0.2">
      <c r="B56" s="110">
        <f t="shared" si="13"/>
        <v>45</v>
      </c>
      <c r="C56" s="113" t="s">
        <v>65</v>
      </c>
      <c r="D56" s="111" t="s">
        <v>79</v>
      </c>
      <c r="E56" s="112" t="s">
        <v>80</v>
      </c>
      <c r="F56" s="68">
        <v>62534</v>
      </c>
      <c r="G56" s="68">
        <f>+F56*12*1.08</f>
        <v>810440.64</v>
      </c>
      <c r="H56" s="109" t="s">
        <v>462</v>
      </c>
      <c r="I56" s="68">
        <f t="shared" ref="I56:I58" si="22">ROUNDUP(+G56*1.15,0)</f>
        <v>932007</v>
      </c>
      <c r="M56" s="48">
        <f t="shared" si="2"/>
        <v>1</v>
      </c>
      <c r="N56" s="49">
        <f t="shared" si="3"/>
        <v>932007</v>
      </c>
      <c r="O56" s="49">
        <f t="shared" si="4"/>
        <v>810440.64</v>
      </c>
      <c r="P56" s="48">
        <f t="shared" si="5"/>
        <v>0</v>
      </c>
      <c r="Q56" s="49">
        <f t="shared" si="6"/>
        <v>0</v>
      </c>
      <c r="R56" s="49">
        <f t="shared" si="7"/>
        <v>0</v>
      </c>
      <c r="S56" s="48">
        <f t="shared" si="8"/>
        <v>0</v>
      </c>
      <c r="T56" s="49">
        <f t="shared" si="9"/>
        <v>0</v>
      </c>
      <c r="U56" s="49">
        <f t="shared" si="10"/>
        <v>0</v>
      </c>
      <c r="V56" s="49">
        <f t="shared" si="11"/>
        <v>0</v>
      </c>
      <c r="W56" s="49">
        <f t="shared" si="12"/>
        <v>0</v>
      </c>
      <c r="Y56" s="68">
        <f t="shared" ref="Y56:Y119" si="23">G56</f>
        <v>810440.64</v>
      </c>
      <c r="AA56" s="18" t="s">
        <v>571</v>
      </c>
    </row>
    <row r="57" spans="1:27" ht="107.25" hidden="1" customHeight="1" x14ac:dyDescent="0.2">
      <c r="B57" s="110">
        <f t="shared" si="13"/>
        <v>46</v>
      </c>
      <c r="C57" s="113" t="s">
        <v>65</v>
      </c>
      <c r="D57" s="111" t="s">
        <v>81</v>
      </c>
      <c r="E57" s="112" t="s">
        <v>82</v>
      </c>
      <c r="F57" s="68">
        <v>42244</v>
      </c>
      <c r="G57" s="68">
        <f t="shared" si="0"/>
        <v>588036.48</v>
      </c>
      <c r="H57" s="109" t="s">
        <v>462</v>
      </c>
      <c r="I57" s="68">
        <f t="shared" si="22"/>
        <v>676242</v>
      </c>
      <c r="M57" s="48">
        <f t="shared" si="2"/>
        <v>1</v>
      </c>
      <c r="N57" s="49">
        <f t="shared" si="3"/>
        <v>676242</v>
      </c>
      <c r="O57" s="49">
        <f t="shared" si="4"/>
        <v>588036.48</v>
      </c>
      <c r="P57" s="48">
        <f t="shared" si="5"/>
        <v>0</v>
      </c>
      <c r="Q57" s="49">
        <f t="shared" si="6"/>
        <v>0</v>
      </c>
      <c r="R57" s="49">
        <f t="shared" si="7"/>
        <v>0</v>
      </c>
      <c r="S57" s="48">
        <f t="shared" si="8"/>
        <v>0</v>
      </c>
      <c r="T57" s="49">
        <f t="shared" si="9"/>
        <v>0</v>
      </c>
      <c r="U57" s="49">
        <f t="shared" si="10"/>
        <v>0</v>
      </c>
      <c r="V57" s="49">
        <f t="shared" si="11"/>
        <v>0</v>
      </c>
      <c r="W57" s="49">
        <f t="shared" si="12"/>
        <v>0</v>
      </c>
      <c r="Y57" s="68">
        <f t="shared" si="23"/>
        <v>588036.48</v>
      </c>
      <c r="AA57" s="18" t="s">
        <v>571</v>
      </c>
    </row>
    <row r="58" spans="1:27" ht="90" hidden="1" customHeight="1" x14ac:dyDescent="0.2">
      <c r="B58" s="110">
        <f t="shared" si="13"/>
        <v>47</v>
      </c>
      <c r="C58" s="113" t="s">
        <v>65</v>
      </c>
      <c r="D58" s="111" t="s">
        <v>83</v>
      </c>
      <c r="E58" s="112" t="s">
        <v>84</v>
      </c>
      <c r="F58" s="68">
        <v>89568.75</v>
      </c>
      <c r="G58" s="68">
        <f t="shared" si="0"/>
        <v>1246797</v>
      </c>
      <c r="H58" s="109" t="s">
        <v>462</v>
      </c>
      <c r="I58" s="68">
        <f t="shared" si="22"/>
        <v>1433817</v>
      </c>
      <c r="M58" s="48">
        <f t="shared" si="2"/>
        <v>1</v>
      </c>
      <c r="N58" s="49">
        <f t="shared" si="3"/>
        <v>1433817</v>
      </c>
      <c r="O58" s="49">
        <f t="shared" si="4"/>
        <v>1246797</v>
      </c>
      <c r="P58" s="48">
        <f t="shared" si="5"/>
        <v>0</v>
      </c>
      <c r="Q58" s="49">
        <f t="shared" si="6"/>
        <v>0</v>
      </c>
      <c r="R58" s="49">
        <f t="shared" si="7"/>
        <v>0</v>
      </c>
      <c r="S58" s="48">
        <f t="shared" si="8"/>
        <v>0</v>
      </c>
      <c r="T58" s="49">
        <f t="shared" si="9"/>
        <v>0</v>
      </c>
      <c r="U58" s="49">
        <f t="shared" si="10"/>
        <v>0</v>
      </c>
      <c r="V58" s="49">
        <f t="shared" si="11"/>
        <v>0</v>
      </c>
      <c r="W58" s="49">
        <f t="shared" si="12"/>
        <v>0</v>
      </c>
      <c r="Y58" s="68">
        <f t="shared" si="23"/>
        <v>1246797</v>
      </c>
      <c r="AA58" s="18" t="s">
        <v>571</v>
      </c>
    </row>
    <row r="59" spans="1:27" ht="73.5" hidden="1" customHeight="1" x14ac:dyDescent="0.2">
      <c r="B59" s="110">
        <f t="shared" si="13"/>
        <v>48</v>
      </c>
      <c r="C59" s="113" t="s">
        <v>65</v>
      </c>
      <c r="D59" s="111" t="s">
        <v>85</v>
      </c>
      <c r="E59" s="123" t="s">
        <v>86</v>
      </c>
      <c r="F59" s="68">
        <v>24248</v>
      </c>
      <c r="G59" s="68">
        <f t="shared" si="0"/>
        <v>337532.15999999997</v>
      </c>
      <c r="H59" s="109" t="s">
        <v>477</v>
      </c>
      <c r="I59" s="68">
        <f>ROUNDUP(G59*1.1,0)</f>
        <v>371286</v>
      </c>
      <c r="M59" s="48">
        <f t="shared" si="2"/>
        <v>0</v>
      </c>
      <c r="N59" s="49">
        <f t="shared" si="3"/>
        <v>0</v>
      </c>
      <c r="O59" s="49">
        <f t="shared" si="4"/>
        <v>0</v>
      </c>
      <c r="P59" s="48">
        <f t="shared" si="5"/>
        <v>1</v>
      </c>
      <c r="Q59" s="49">
        <f t="shared" si="6"/>
        <v>371286</v>
      </c>
      <c r="R59" s="49">
        <f t="shared" si="7"/>
        <v>337532.15999999997</v>
      </c>
      <c r="S59" s="48">
        <f t="shared" si="8"/>
        <v>0</v>
      </c>
      <c r="T59" s="49">
        <f t="shared" si="9"/>
        <v>0</v>
      </c>
      <c r="U59" s="49">
        <f t="shared" si="10"/>
        <v>0</v>
      </c>
      <c r="V59" s="49">
        <f t="shared" si="11"/>
        <v>0</v>
      </c>
      <c r="W59" s="49">
        <f t="shared" si="12"/>
        <v>0</v>
      </c>
      <c r="Y59" s="68">
        <f t="shared" si="23"/>
        <v>337532.15999999997</v>
      </c>
      <c r="Z59" s="15"/>
    </row>
    <row r="60" spans="1:27" s="25" customFormat="1" ht="93.75" hidden="1" customHeight="1" x14ac:dyDescent="0.2">
      <c r="A60" s="14"/>
      <c r="B60" s="110">
        <f t="shared" si="13"/>
        <v>49</v>
      </c>
      <c r="C60" s="113" t="s">
        <v>65</v>
      </c>
      <c r="D60" s="111" t="s">
        <v>87</v>
      </c>
      <c r="E60" s="123" t="s">
        <v>86</v>
      </c>
      <c r="F60" s="68">
        <v>26686</v>
      </c>
      <c r="G60" s="68">
        <f t="shared" si="0"/>
        <v>371469.12</v>
      </c>
      <c r="H60" s="70" t="s">
        <v>462</v>
      </c>
      <c r="I60" s="68">
        <f t="shared" ref="I60:I61" si="24">ROUNDUP(+G60*1.15,0)</f>
        <v>427190</v>
      </c>
      <c r="M60" s="48">
        <f t="shared" si="2"/>
        <v>1</v>
      </c>
      <c r="N60" s="49">
        <f t="shared" si="3"/>
        <v>427190</v>
      </c>
      <c r="O60" s="49">
        <f t="shared" si="4"/>
        <v>371469.12</v>
      </c>
      <c r="P60" s="48">
        <f t="shared" si="5"/>
        <v>0</v>
      </c>
      <c r="Q60" s="49">
        <f t="shared" si="6"/>
        <v>0</v>
      </c>
      <c r="R60" s="49">
        <f t="shared" si="7"/>
        <v>0</v>
      </c>
      <c r="S60" s="48">
        <f t="shared" si="8"/>
        <v>0</v>
      </c>
      <c r="T60" s="49">
        <f t="shared" si="9"/>
        <v>0</v>
      </c>
      <c r="U60" s="49">
        <f t="shared" si="10"/>
        <v>0</v>
      </c>
      <c r="V60" s="49">
        <f t="shared" si="11"/>
        <v>0</v>
      </c>
      <c r="W60" s="49">
        <f t="shared" si="12"/>
        <v>0</v>
      </c>
      <c r="Y60" s="68">
        <f t="shared" si="23"/>
        <v>371469.12</v>
      </c>
      <c r="Z60" s="157"/>
      <c r="AA60" s="18" t="s">
        <v>571</v>
      </c>
    </row>
    <row r="61" spans="1:27" s="25" customFormat="1" ht="50.1" hidden="1" customHeight="1" x14ac:dyDescent="0.2">
      <c r="A61" s="14"/>
      <c r="B61" s="110">
        <f t="shared" si="13"/>
        <v>50</v>
      </c>
      <c r="C61" s="113" t="s">
        <v>65</v>
      </c>
      <c r="D61" s="111" t="s">
        <v>88</v>
      </c>
      <c r="E61" s="112" t="s">
        <v>89</v>
      </c>
      <c r="F61" s="68">
        <v>26525.27</v>
      </c>
      <c r="G61" s="68">
        <f t="shared" si="0"/>
        <v>369231.75839999999</v>
      </c>
      <c r="H61" s="109" t="s">
        <v>462</v>
      </c>
      <c r="I61" s="68">
        <f t="shared" si="24"/>
        <v>424617</v>
      </c>
      <c r="J61" s="26">
        <f>SUM(I47:I61)</f>
        <v>7672123</v>
      </c>
      <c r="K61" s="26">
        <f>+Nuevos!I11</f>
        <v>6959999.9999999991</v>
      </c>
      <c r="L61" s="26">
        <f>+K61+J61</f>
        <v>14632123</v>
      </c>
      <c r="M61" s="48">
        <f t="shared" si="2"/>
        <v>1</v>
      </c>
      <c r="N61" s="49">
        <f t="shared" si="3"/>
        <v>424617</v>
      </c>
      <c r="O61" s="49">
        <f t="shared" si="4"/>
        <v>369231.75839999999</v>
      </c>
      <c r="P61" s="48">
        <f t="shared" si="5"/>
        <v>0</v>
      </c>
      <c r="Q61" s="49">
        <f t="shared" si="6"/>
        <v>0</v>
      </c>
      <c r="R61" s="49">
        <f t="shared" si="7"/>
        <v>0</v>
      </c>
      <c r="S61" s="48">
        <f t="shared" si="8"/>
        <v>0</v>
      </c>
      <c r="T61" s="49">
        <f t="shared" si="9"/>
        <v>0</v>
      </c>
      <c r="U61" s="49">
        <f t="shared" si="10"/>
        <v>0</v>
      </c>
      <c r="V61" s="49">
        <f t="shared" si="11"/>
        <v>0</v>
      </c>
      <c r="W61" s="49">
        <f t="shared" si="12"/>
        <v>0</v>
      </c>
      <c r="Y61" s="68">
        <f t="shared" si="23"/>
        <v>369231.75839999999</v>
      </c>
      <c r="Z61" s="157"/>
      <c r="AA61" s="18" t="s">
        <v>571</v>
      </c>
    </row>
    <row r="62" spans="1:27" ht="103.5" hidden="1" customHeight="1" x14ac:dyDescent="0.2">
      <c r="B62" s="110">
        <f t="shared" si="13"/>
        <v>51</v>
      </c>
      <c r="C62" s="113" t="s">
        <v>90</v>
      </c>
      <c r="D62" s="116" t="s">
        <v>91</v>
      </c>
      <c r="E62" s="116" t="s">
        <v>92</v>
      </c>
      <c r="F62" s="68">
        <v>1876862.76</v>
      </c>
      <c r="G62" s="68">
        <f>ROUNDUP(+F62*12*1.16,0)</f>
        <v>26125930</v>
      </c>
      <c r="H62" s="109" t="s">
        <v>478</v>
      </c>
      <c r="I62" s="68">
        <f>ROUNDUP(G62,0)</f>
        <v>26125930</v>
      </c>
      <c r="J62" s="26"/>
      <c r="M62" s="48">
        <f t="shared" si="2"/>
        <v>0</v>
      </c>
      <c r="N62" s="49">
        <f t="shared" si="3"/>
        <v>0</v>
      </c>
      <c r="O62" s="49">
        <f t="shared" si="4"/>
        <v>0</v>
      </c>
      <c r="P62" s="48">
        <f t="shared" si="5"/>
        <v>0</v>
      </c>
      <c r="Q62" s="49">
        <f t="shared" si="6"/>
        <v>0</v>
      </c>
      <c r="R62" s="49">
        <f t="shared" si="7"/>
        <v>0</v>
      </c>
      <c r="S62" s="48">
        <f t="shared" si="8"/>
        <v>1</v>
      </c>
      <c r="T62" s="49">
        <f t="shared" si="9"/>
        <v>26125930</v>
      </c>
      <c r="U62" s="49">
        <f t="shared" si="10"/>
        <v>0</v>
      </c>
      <c r="V62" s="49">
        <f t="shared" si="11"/>
        <v>0</v>
      </c>
      <c r="W62" s="49">
        <f t="shared" si="12"/>
        <v>0</v>
      </c>
      <c r="Y62" s="68">
        <f t="shared" si="23"/>
        <v>26125930</v>
      </c>
      <c r="Z62" s="15"/>
    </row>
    <row r="63" spans="1:27" ht="30" hidden="1" x14ac:dyDescent="0.2">
      <c r="B63" s="110">
        <f t="shared" si="13"/>
        <v>52</v>
      </c>
      <c r="C63" s="113" t="s">
        <v>90</v>
      </c>
      <c r="D63" s="124" t="s">
        <v>93</v>
      </c>
      <c r="E63" s="116" t="s">
        <v>92</v>
      </c>
      <c r="F63" s="125">
        <f>+G63/12</f>
        <v>1102464</v>
      </c>
      <c r="G63" s="68">
        <v>13229568</v>
      </c>
      <c r="H63" s="109" t="s">
        <v>477</v>
      </c>
      <c r="I63" s="68">
        <f t="shared" ref="I63:I65" si="25">ROUNDUP(G63*1.1,0)</f>
        <v>14552525</v>
      </c>
      <c r="M63" s="48">
        <f t="shared" si="2"/>
        <v>0</v>
      </c>
      <c r="N63" s="49">
        <f t="shared" si="3"/>
        <v>0</v>
      </c>
      <c r="O63" s="49">
        <f t="shared" si="4"/>
        <v>0</v>
      </c>
      <c r="P63" s="48">
        <f t="shared" si="5"/>
        <v>1</v>
      </c>
      <c r="Q63" s="49">
        <f t="shared" si="6"/>
        <v>14552525</v>
      </c>
      <c r="R63" s="49">
        <f t="shared" si="7"/>
        <v>13229568</v>
      </c>
      <c r="S63" s="48">
        <f t="shared" si="8"/>
        <v>0</v>
      </c>
      <c r="T63" s="49">
        <f t="shared" si="9"/>
        <v>0</v>
      </c>
      <c r="U63" s="49">
        <f t="shared" si="10"/>
        <v>0</v>
      </c>
      <c r="V63" s="49">
        <f t="shared" si="11"/>
        <v>0</v>
      </c>
      <c r="W63" s="49">
        <f t="shared" si="12"/>
        <v>0</v>
      </c>
      <c r="Y63" s="68">
        <f t="shared" si="23"/>
        <v>13229568</v>
      </c>
      <c r="Z63" s="15"/>
    </row>
    <row r="64" spans="1:27" ht="81" hidden="1" customHeight="1" x14ac:dyDescent="0.2">
      <c r="B64" s="110">
        <f t="shared" si="13"/>
        <v>53</v>
      </c>
      <c r="C64" s="113" t="s">
        <v>90</v>
      </c>
      <c r="D64" s="124" t="s">
        <v>94</v>
      </c>
      <c r="E64" s="116" t="s">
        <v>92</v>
      </c>
      <c r="F64" s="68">
        <f>561170.5*1.1</f>
        <v>617287.55000000005</v>
      </c>
      <c r="G64" s="68">
        <v>8670758</v>
      </c>
      <c r="H64" s="109" t="s">
        <v>477</v>
      </c>
      <c r="I64" s="68">
        <f t="shared" si="25"/>
        <v>9537834</v>
      </c>
      <c r="M64" s="48">
        <f t="shared" si="2"/>
        <v>0</v>
      </c>
      <c r="N64" s="49">
        <f t="shared" si="3"/>
        <v>0</v>
      </c>
      <c r="O64" s="49">
        <f t="shared" si="4"/>
        <v>0</v>
      </c>
      <c r="P64" s="48">
        <f t="shared" si="5"/>
        <v>1</v>
      </c>
      <c r="Q64" s="49">
        <f t="shared" si="6"/>
        <v>9537834</v>
      </c>
      <c r="R64" s="49">
        <f t="shared" si="7"/>
        <v>8670758</v>
      </c>
      <c r="S64" s="48">
        <f t="shared" si="8"/>
        <v>0</v>
      </c>
      <c r="T64" s="49">
        <f t="shared" si="9"/>
        <v>0</v>
      </c>
      <c r="U64" s="49">
        <f t="shared" si="10"/>
        <v>0</v>
      </c>
      <c r="V64" s="49">
        <f t="shared" si="11"/>
        <v>0</v>
      </c>
      <c r="W64" s="49">
        <f t="shared" si="12"/>
        <v>0</v>
      </c>
      <c r="Y64" s="68">
        <f t="shared" si="23"/>
        <v>8670758</v>
      </c>
      <c r="Z64" s="15"/>
    </row>
    <row r="65" spans="1:25" s="15" customFormat="1" ht="86.25" hidden="1" customHeight="1" x14ac:dyDescent="0.2">
      <c r="A65" s="14"/>
      <c r="B65" s="110">
        <f t="shared" si="13"/>
        <v>54</v>
      </c>
      <c r="C65" s="113" t="s">
        <v>90</v>
      </c>
      <c r="D65" s="66" t="s">
        <v>95</v>
      </c>
      <c r="E65" s="116" t="s">
        <v>92</v>
      </c>
      <c r="F65" s="68">
        <v>1551723.6</v>
      </c>
      <c r="G65" s="68">
        <v>23759992</v>
      </c>
      <c r="H65" s="109" t="s">
        <v>477</v>
      </c>
      <c r="I65" s="68">
        <f t="shared" si="25"/>
        <v>26135992</v>
      </c>
      <c r="M65" s="48">
        <f t="shared" si="2"/>
        <v>0</v>
      </c>
      <c r="N65" s="49">
        <f t="shared" si="3"/>
        <v>0</v>
      </c>
      <c r="O65" s="49">
        <f t="shared" si="4"/>
        <v>0</v>
      </c>
      <c r="P65" s="48">
        <f t="shared" si="5"/>
        <v>1</v>
      </c>
      <c r="Q65" s="49">
        <f t="shared" si="6"/>
        <v>26135992</v>
      </c>
      <c r="R65" s="49">
        <f t="shared" si="7"/>
        <v>23759992</v>
      </c>
      <c r="S65" s="48">
        <f t="shared" si="8"/>
        <v>0</v>
      </c>
      <c r="T65" s="49">
        <f t="shared" si="9"/>
        <v>0</v>
      </c>
      <c r="U65" s="49">
        <f t="shared" si="10"/>
        <v>0</v>
      </c>
      <c r="V65" s="49">
        <f t="shared" si="11"/>
        <v>0</v>
      </c>
      <c r="W65" s="49">
        <f t="shared" si="12"/>
        <v>0</v>
      </c>
      <c r="Y65" s="68">
        <f t="shared" si="23"/>
        <v>23759992</v>
      </c>
    </row>
    <row r="66" spans="1:25" s="15" customFormat="1" ht="91.5" hidden="1" customHeight="1" x14ac:dyDescent="0.2">
      <c r="A66" s="14"/>
      <c r="B66" s="110">
        <f t="shared" si="13"/>
        <v>55</v>
      </c>
      <c r="C66" s="113" t="s">
        <v>90</v>
      </c>
      <c r="D66" s="66" t="s">
        <v>96</v>
      </c>
      <c r="E66" s="116" t="s">
        <v>92</v>
      </c>
      <c r="F66" s="68">
        <f>1295222.2*1.1</f>
        <v>1424744.4200000002</v>
      </c>
      <c r="G66" s="68">
        <f>ROUNDUP(+F66*12*1.16,0)</f>
        <v>19832443</v>
      </c>
      <c r="H66" s="109" t="s">
        <v>478</v>
      </c>
      <c r="I66" s="68">
        <f>ROUNDUP(G66,0)</f>
        <v>19832443</v>
      </c>
      <c r="M66" s="48">
        <f t="shared" si="2"/>
        <v>0</v>
      </c>
      <c r="N66" s="49">
        <f t="shared" si="3"/>
        <v>0</v>
      </c>
      <c r="O66" s="49">
        <f t="shared" si="4"/>
        <v>0</v>
      </c>
      <c r="P66" s="48">
        <f t="shared" si="5"/>
        <v>0</v>
      </c>
      <c r="Q66" s="49">
        <f t="shared" si="6"/>
        <v>0</v>
      </c>
      <c r="R66" s="49">
        <f t="shared" si="7"/>
        <v>0</v>
      </c>
      <c r="S66" s="48">
        <f t="shared" si="8"/>
        <v>1</v>
      </c>
      <c r="T66" s="49">
        <f t="shared" si="9"/>
        <v>19832443</v>
      </c>
      <c r="U66" s="49">
        <f t="shared" si="10"/>
        <v>0</v>
      </c>
      <c r="V66" s="49">
        <f t="shared" si="11"/>
        <v>0</v>
      </c>
      <c r="W66" s="49">
        <f t="shared" si="12"/>
        <v>0</v>
      </c>
      <c r="Y66" s="68">
        <f t="shared" si="23"/>
        <v>19832443</v>
      </c>
    </row>
    <row r="67" spans="1:25" s="15" customFormat="1" ht="91.5" hidden="1" customHeight="1" x14ac:dyDescent="0.2">
      <c r="A67" s="14"/>
      <c r="B67" s="110">
        <f t="shared" si="13"/>
        <v>56</v>
      </c>
      <c r="C67" s="113" t="s">
        <v>90</v>
      </c>
      <c r="D67" s="66" t="s">
        <v>97</v>
      </c>
      <c r="E67" s="116" t="s">
        <v>98</v>
      </c>
      <c r="F67" s="71">
        <f>+G67/12</f>
        <v>2839014</v>
      </c>
      <c r="G67" s="68">
        <v>34068168</v>
      </c>
      <c r="H67" s="109" t="s">
        <v>477</v>
      </c>
      <c r="I67" s="68">
        <f t="shared" ref="I67:I92" si="26">ROUNDUP(G67*1.1,0)</f>
        <v>37474985</v>
      </c>
      <c r="M67" s="48">
        <f t="shared" si="2"/>
        <v>0</v>
      </c>
      <c r="N67" s="49">
        <f t="shared" si="3"/>
        <v>0</v>
      </c>
      <c r="O67" s="49">
        <f t="shared" si="4"/>
        <v>0</v>
      </c>
      <c r="P67" s="48">
        <f t="shared" si="5"/>
        <v>1</v>
      </c>
      <c r="Q67" s="49">
        <f t="shared" si="6"/>
        <v>37474985</v>
      </c>
      <c r="R67" s="49">
        <f t="shared" si="7"/>
        <v>34068168</v>
      </c>
      <c r="S67" s="48">
        <f t="shared" si="8"/>
        <v>0</v>
      </c>
      <c r="T67" s="49">
        <f t="shared" si="9"/>
        <v>0</v>
      </c>
      <c r="U67" s="49">
        <f t="shared" si="10"/>
        <v>0</v>
      </c>
      <c r="V67" s="49">
        <f t="shared" si="11"/>
        <v>0</v>
      </c>
      <c r="W67" s="49">
        <f t="shared" si="12"/>
        <v>0</v>
      </c>
      <c r="Y67" s="68">
        <f t="shared" si="23"/>
        <v>34068168</v>
      </c>
    </row>
    <row r="68" spans="1:25" s="15" customFormat="1" ht="91.5" hidden="1" customHeight="1" x14ac:dyDescent="0.2">
      <c r="A68" s="14"/>
      <c r="B68" s="110">
        <f t="shared" si="13"/>
        <v>57</v>
      </c>
      <c r="C68" s="113" t="s">
        <v>90</v>
      </c>
      <c r="D68" s="66" t="s">
        <v>454</v>
      </c>
      <c r="E68" s="116" t="s">
        <v>448</v>
      </c>
      <c r="F68" s="71">
        <f>977423.48*1.1</f>
        <v>1075165.828</v>
      </c>
      <c r="G68" s="68">
        <f>ROUNDUP(+F68*12*1.16,0)</f>
        <v>14966309</v>
      </c>
      <c r="H68" s="109" t="s">
        <v>477</v>
      </c>
      <c r="I68" s="68">
        <f t="shared" si="26"/>
        <v>16462940</v>
      </c>
      <c r="J68" s="26">
        <f>SUM(I62:I68)</f>
        <v>150122649</v>
      </c>
      <c r="K68" s="103">
        <f>+Nuevos!I22</f>
        <v>52251605.337599993</v>
      </c>
      <c r="L68" s="26">
        <f>+K68+J68</f>
        <v>202374254.33759999</v>
      </c>
      <c r="M68" s="48">
        <f t="shared" si="2"/>
        <v>0</v>
      </c>
      <c r="N68" s="49">
        <f t="shared" si="3"/>
        <v>0</v>
      </c>
      <c r="O68" s="49">
        <f t="shared" si="4"/>
        <v>0</v>
      </c>
      <c r="P68" s="48">
        <f t="shared" si="5"/>
        <v>1</v>
      </c>
      <c r="Q68" s="49">
        <f t="shared" si="6"/>
        <v>16462940</v>
      </c>
      <c r="R68" s="49">
        <f t="shared" si="7"/>
        <v>14966309</v>
      </c>
      <c r="S68" s="48">
        <f t="shared" si="8"/>
        <v>0</v>
      </c>
      <c r="T68" s="49">
        <f t="shared" si="9"/>
        <v>0</v>
      </c>
      <c r="U68" s="49">
        <f t="shared" si="10"/>
        <v>0</v>
      </c>
      <c r="V68" s="49">
        <f t="shared" si="11"/>
        <v>0</v>
      </c>
      <c r="W68" s="49">
        <f t="shared" si="12"/>
        <v>0</v>
      </c>
      <c r="Y68" s="68">
        <f t="shared" si="23"/>
        <v>14966309</v>
      </c>
    </row>
    <row r="69" spans="1:25" s="15" customFormat="1" ht="75" hidden="1" customHeight="1" x14ac:dyDescent="0.2">
      <c r="A69" s="14"/>
      <c r="B69" s="110">
        <f t="shared" si="13"/>
        <v>58</v>
      </c>
      <c r="C69" s="113" t="s">
        <v>99</v>
      </c>
      <c r="D69" s="111" t="s">
        <v>100</v>
      </c>
      <c r="E69" s="112" t="s">
        <v>101</v>
      </c>
      <c r="F69" s="68">
        <v>7000</v>
      </c>
      <c r="G69" s="68">
        <f t="shared" si="0"/>
        <v>97440</v>
      </c>
      <c r="H69" s="109" t="s">
        <v>477</v>
      </c>
      <c r="I69" s="68">
        <f t="shared" si="26"/>
        <v>107184</v>
      </c>
      <c r="J69" s="13"/>
      <c r="M69" s="48">
        <f t="shared" si="2"/>
        <v>0</v>
      </c>
      <c r="N69" s="49">
        <f t="shared" si="3"/>
        <v>0</v>
      </c>
      <c r="O69" s="49">
        <f t="shared" si="4"/>
        <v>0</v>
      </c>
      <c r="P69" s="48">
        <f t="shared" si="5"/>
        <v>1</v>
      </c>
      <c r="Q69" s="49">
        <f t="shared" si="6"/>
        <v>107184</v>
      </c>
      <c r="R69" s="49">
        <f t="shared" si="7"/>
        <v>97440</v>
      </c>
      <c r="S69" s="48">
        <f t="shared" si="8"/>
        <v>0</v>
      </c>
      <c r="T69" s="49">
        <f t="shared" si="9"/>
        <v>0</v>
      </c>
      <c r="U69" s="49">
        <f t="shared" si="10"/>
        <v>0</v>
      </c>
      <c r="V69" s="49">
        <f t="shared" si="11"/>
        <v>0</v>
      </c>
      <c r="W69" s="49">
        <f t="shared" si="12"/>
        <v>0</v>
      </c>
      <c r="Y69" s="68">
        <f t="shared" si="23"/>
        <v>97440</v>
      </c>
    </row>
    <row r="70" spans="1:25" s="15" customFormat="1" ht="95.25" hidden="1" customHeight="1" x14ac:dyDescent="0.2">
      <c r="A70" s="14"/>
      <c r="B70" s="110">
        <f t="shared" si="13"/>
        <v>59</v>
      </c>
      <c r="C70" s="113" t="s">
        <v>99</v>
      </c>
      <c r="D70" s="111" t="s">
        <v>102</v>
      </c>
      <c r="E70" s="112" t="s">
        <v>103</v>
      </c>
      <c r="F70" s="68">
        <v>6000</v>
      </c>
      <c r="G70" s="68">
        <f t="shared" si="0"/>
        <v>83520</v>
      </c>
      <c r="H70" s="109" t="s">
        <v>477</v>
      </c>
      <c r="I70" s="68">
        <f t="shared" si="26"/>
        <v>91872</v>
      </c>
      <c r="M70" s="48">
        <f t="shared" si="2"/>
        <v>0</v>
      </c>
      <c r="N70" s="49">
        <f t="shared" si="3"/>
        <v>0</v>
      </c>
      <c r="O70" s="49">
        <f t="shared" si="4"/>
        <v>0</v>
      </c>
      <c r="P70" s="48">
        <f t="shared" si="5"/>
        <v>1</v>
      </c>
      <c r="Q70" s="49">
        <f t="shared" si="6"/>
        <v>91872</v>
      </c>
      <c r="R70" s="49">
        <f t="shared" si="7"/>
        <v>83520</v>
      </c>
      <c r="S70" s="48">
        <f t="shared" si="8"/>
        <v>0</v>
      </c>
      <c r="T70" s="49">
        <f t="shared" si="9"/>
        <v>0</v>
      </c>
      <c r="U70" s="49">
        <f t="shared" si="10"/>
        <v>0</v>
      </c>
      <c r="V70" s="49">
        <f t="shared" si="11"/>
        <v>0</v>
      </c>
      <c r="W70" s="49">
        <f t="shared" si="12"/>
        <v>0</v>
      </c>
      <c r="Y70" s="68">
        <f t="shared" si="23"/>
        <v>83520</v>
      </c>
    </row>
    <row r="71" spans="1:25" s="15" customFormat="1" ht="111.75" hidden="1" customHeight="1" x14ac:dyDescent="0.2">
      <c r="A71" s="14"/>
      <c r="B71" s="110">
        <f t="shared" si="13"/>
        <v>60</v>
      </c>
      <c r="C71" s="113" t="s">
        <v>99</v>
      </c>
      <c r="D71" s="111" t="s">
        <v>104</v>
      </c>
      <c r="E71" s="112" t="s">
        <v>105</v>
      </c>
      <c r="F71" s="68">
        <v>7000</v>
      </c>
      <c r="G71" s="68">
        <f t="shared" si="0"/>
        <v>97440</v>
      </c>
      <c r="H71" s="109" t="s">
        <v>477</v>
      </c>
      <c r="I71" s="68">
        <f t="shared" si="26"/>
        <v>107184</v>
      </c>
      <c r="M71" s="48">
        <f t="shared" si="2"/>
        <v>0</v>
      </c>
      <c r="N71" s="49">
        <f t="shared" si="3"/>
        <v>0</v>
      </c>
      <c r="O71" s="49">
        <f t="shared" si="4"/>
        <v>0</v>
      </c>
      <c r="P71" s="48">
        <f t="shared" si="5"/>
        <v>1</v>
      </c>
      <c r="Q71" s="49">
        <f t="shared" si="6"/>
        <v>107184</v>
      </c>
      <c r="R71" s="49">
        <f t="shared" si="7"/>
        <v>97440</v>
      </c>
      <c r="S71" s="48">
        <f t="shared" si="8"/>
        <v>0</v>
      </c>
      <c r="T71" s="49">
        <f t="shared" si="9"/>
        <v>0</v>
      </c>
      <c r="U71" s="49">
        <f t="shared" si="10"/>
        <v>0</v>
      </c>
      <c r="V71" s="49">
        <f t="shared" si="11"/>
        <v>0</v>
      </c>
      <c r="W71" s="49">
        <f t="shared" si="12"/>
        <v>0</v>
      </c>
      <c r="Y71" s="68">
        <f t="shared" si="23"/>
        <v>97440</v>
      </c>
    </row>
    <row r="72" spans="1:25" s="18" customFormat="1" ht="87" hidden="1" customHeight="1" x14ac:dyDescent="0.2">
      <c r="A72" s="16"/>
      <c r="B72" s="110">
        <f t="shared" si="13"/>
        <v>61</v>
      </c>
      <c r="C72" s="113" t="s">
        <v>99</v>
      </c>
      <c r="D72" s="111" t="s">
        <v>106</v>
      </c>
      <c r="E72" s="112" t="s">
        <v>107</v>
      </c>
      <c r="F72" s="68">
        <v>179772.42</v>
      </c>
      <c r="G72" s="68">
        <f t="shared" si="0"/>
        <v>2502432.0863999999</v>
      </c>
      <c r="H72" s="109" t="s">
        <v>477</v>
      </c>
      <c r="I72" s="68">
        <f t="shared" si="26"/>
        <v>2752676</v>
      </c>
      <c r="M72" s="48">
        <f t="shared" si="2"/>
        <v>0</v>
      </c>
      <c r="N72" s="49">
        <f t="shared" si="3"/>
        <v>0</v>
      </c>
      <c r="O72" s="49">
        <f t="shared" si="4"/>
        <v>0</v>
      </c>
      <c r="P72" s="48">
        <f t="shared" si="5"/>
        <v>1</v>
      </c>
      <c r="Q72" s="49">
        <f t="shared" si="6"/>
        <v>2752676</v>
      </c>
      <c r="R72" s="49">
        <f t="shared" si="7"/>
        <v>2502432.0863999999</v>
      </c>
      <c r="S72" s="48">
        <f t="shared" si="8"/>
        <v>0</v>
      </c>
      <c r="T72" s="49">
        <f t="shared" si="9"/>
        <v>0</v>
      </c>
      <c r="U72" s="49">
        <f t="shared" si="10"/>
        <v>0</v>
      </c>
      <c r="V72" s="49">
        <f t="shared" si="11"/>
        <v>0</v>
      </c>
      <c r="W72" s="49">
        <f t="shared" si="12"/>
        <v>0</v>
      </c>
      <c r="Y72" s="68">
        <f t="shared" si="23"/>
        <v>2502432.0863999999</v>
      </c>
    </row>
    <row r="73" spans="1:25" s="18" customFormat="1" ht="99" hidden="1" customHeight="1" x14ac:dyDescent="0.2">
      <c r="A73" s="16"/>
      <c r="B73" s="110">
        <f t="shared" si="13"/>
        <v>62</v>
      </c>
      <c r="C73" s="113" t="s">
        <v>99</v>
      </c>
      <c r="D73" s="111" t="s">
        <v>108</v>
      </c>
      <c r="E73" s="112" t="s">
        <v>109</v>
      </c>
      <c r="F73" s="68">
        <v>5500</v>
      </c>
      <c r="G73" s="68">
        <f t="shared" si="0"/>
        <v>76560</v>
      </c>
      <c r="H73" s="109" t="s">
        <v>477</v>
      </c>
      <c r="I73" s="68">
        <f t="shared" si="26"/>
        <v>84216</v>
      </c>
      <c r="M73" s="48">
        <f t="shared" si="2"/>
        <v>0</v>
      </c>
      <c r="N73" s="49">
        <f t="shared" si="3"/>
        <v>0</v>
      </c>
      <c r="O73" s="49">
        <f t="shared" si="4"/>
        <v>0</v>
      </c>
      <c r="P73" s="48">
        <f t="shared" si="5"/>
        <v>1</v>
      </c>
      <c r="Q73" s="49">
        <f t="shared" si="6"/>
        <v>84216</v>
      </c>
      <c r="R73" s="49">
        <f t="shared" si="7"/>
        <v>76560</v>
      </c>
      <c r="S73" s="48">
        <f t="shared" si="8"/>
        <v>0</v>
      </c>
      <c r="T73" s="49">
        <f t="shared" si="9"/>
        <v>0</v>
      </c>
      <c r="U73" s="49">
        <f t="shared" si="10"/>
        <v>0</v>
      </c>
      <c r="V73" s="49">
        <f t="shared" si="11"/>
        <v>0</v>
      </c>
      <c r="W73" s="49">
        <f t="shared" si="12"/>
        <v>0</v>
      </c>
      <c r="Y73" s="68">
        <f t="shared" si="23"/>
        <v>76560</v>
      </c>
    </row>
    <row r="74" spans="1:25" s="18" customFormat="1" ht="80.25" hidden="1" customHeight="1" x14ac:dyDescent="0.2">
      <c r="A74" s="16"/>
      <c r="B74" s="110">
        <f t="shared" si="13"/>
        <v>63</v>
      </c>
      <c r="C74" s="113" t="s">
        <v>99</v>
      </c>
      <c r="D74" s="3" t="s">
        <v>110</v>
      </c>
      <c r="E74" s="112" t="s">
        <v>111</v>
      </c>
      <c r="F74" s="68">
        <v>35000</v>
      </c>
      <c r="G74" s="68">
        <f t="shared" si="0"/>
        <v>487199.99999999994</v>
      </c>
      <c r="H74" s="109" t="s">
        <v>477</v>
      </c>
      <c r="I74" s="68">
        <f t="shared" si="26"/>
        <v>535920</v>
      </c>
      <c r="M74" s="48">
        <f t="shared" si="2"/>
        <v>0</v>
      </c>
      <c r="N74" s="49">
        <f t="shared" si="3"/>
        <v>0</v>
      </c>
      <c r="O74" s="49">
        <f t="shared" si="4"/>
        <v>0</v>
      </c>
      <c r="P74" s="48">
        <f t="shared" si="5"/>
        <v>1</v>
      </c>
      <c r="Q74" s="49">
        <f t="shared" si="6"/>
        <v>535920</v>
      </c>
      <c r="R74" s="49">
        <f t="shared" si="7"/>
        <v>487199.99999999994</v>
      </c>
      <c r="S74" s="48">
        <f t="shared" si="8"/>
        <v>0</v>
      </c>
      <c r="T74" s="49">
        <f t="shared" si="9"/>
        <v>0</v>
      </c>
      <c r="U74" s="49">
        <f t="shared" si="10"/>
        <v>0</v>
      </c>
      <c r="V74" s="49">
        <f t="shared" si="11"/>
        <v>0</v>
      </c>
      <c r="W74" s="49">
        <f t="shared" si="12"/>
        <v>0</v>
      </c>
      <c r="Y74" s="68">
        <f t="shared" si="23"/>
        <v>487199.99999999994</v>
      </c>
    </row>
    <row r="75" spans="1:25" s="18" customFormat="1" ht="103.5" hidden="1" customHeight="1" x14ac:dyDescent="0.2">
      <c r="A75" s="16"/>
      <c r="B75" s="110">
        <f t="shared" si="13"/>
        <v>64</v>
      </c>
      <c r="C75" s="113" t="s">
        <v>99</v>
      </c>
      <c r="D75" s="111" t="s">
        <v>112</v>
      </c>
      <c r="E75" s="112" t="s">
        <v>113</v>
      </c>
      <c r="F75" s="68">
        <v>270000</v>
      </c>
      <c r="G75" s="68">
        <f t="shared" si="0"/>
        <v>3758399.9999999995</v>
      </c>
      <c r="H75" s="109" t="s">
        <v>477</v>
      </c>
      <c r="I75" s="68">
        <f t="shared" si="26"/>
        <v>4134240</v>
      </c>
      <c r="M75" s="48">
        <f t="shared" si="2"/>
        <v>0</v>
      </c>
      <c r="N75" s="49">
        <f t="shared" si="3"/>
        <v>0</v>
      </c>
      <c r="O75" s="49">
        <f t="shared" si="4"/>
        <v>0</v>
      </c>
      <c r="P75" s="48">
        <f t="shared" si="5"/>
        <v>1</v>
      </c>
      <c r="Q75" s="49">
        <f t="shared" si="6"/>
        <v>4134240</v>
      </c>
      <c r="R75" s="49">
        <f t="shared" si="7"/>
        <v>3758399.9999999995</v>
      </c>
      <c r="S75" s="48">
        <f t="shared" si="8"/>
        <v>0</v>
      </c>
      <c r="T75" s="49">
        <f t="shared" si="9"/>
        <v>0</v>
      </c>
      <c r="U75" s="49">
        <f t="shared" si="10"/>
        <v>0</v>
      </c>
      <c r="V75" s="49">
        <f t="shared" si="11"/>
        <v>0</v>
      </c>
      <c r="W75" s="49">
        <f t="shared" si="12"/>
        <v>0</v>
      </c>
      <c r="Y75" s="68">
        <f t="shared" si="23"/>
        <v>3758399.9999999995</v>
      </c>
    </row>
    <row r="76" spans="1:25" s="18" customFormat="1" ht="81" hidden="1" customHeight="1" x14ac:dyDescent="0.2">
      <c r="A76" s="16"/>
      <c r="B76" s="110">
        <f t="shared" si="13"/>
        <v>65</v>
      </c>
      <c r="C76" s="113" t="s">
        <v>99</v>
      </c>
      <c r="D76" s="117" t="s">
        <v>114</v>
      </c>
      <c r="E76" s="112" t="s">
        <v>115</v>
      </c>
      <c r="F76" s="68">
        <v>15000</v>
      </c>
      <c r="G76" s="68">
        <f t="shared" ref="G76:G140" si="27">+F76*12*1.16</f>
        <v>208800</v>
      </c>
      <c r="H76" s="109" t="s">
        <v>477</v>
      </c>
      <c r="I76" s="68">
        <f t="shared" si="26"/>
        <v>229680</v>
      </c>
      <c r="M76" s="48">
        <f t="shared" si="2"/>
        <v>0</v>
      </c>
      <c r="N76" s="49">
        <f t="shared" si="3"/>
        <v>0</v>
      </c>
      <c r="O76" s="49">
        <f t="shared" si="4"/>
        <v>0</v>
      </c>
      <c r="P76" s="48">
        <f t="shared" si="5"/>
        <v>1</v>
      </c>
      <c r="Q76" s="49">
        <f t="shared" si="6"/>
        <v>229680</v>
      </c>
      <c r="R76" s="49">
        <f t="shared" si="7"/>
        <v>208800</v>
      </c>
      <c r="S76" s="48">
        <f t="shared" si="8"/>
        <v>0</v>
      </c>
      <c r="T76" s="49">
        <f t="shared" si="9"/>
        <v>0</v>
      </c>
      <c r="U76" s="49">
        <f t="shared" si="10"/>
        <v>0</v>
      </c>
      <c r="V76" s="49">
        <f t="shared" si="11"/>
        <v>0</v>
      </c>
      <c r="W76" s="49">
        <f t="shared" si="12"/>
        <v>0</v>
      </c>
      <c r="Y76" s="68">
        <f t="shared" si="23"/>
        <v>208800</v>
      </c>
    </row>
    <row r="77" spans="1:25" s="15" customFormat="1" ht="93.75" hidden="1" customHeight="1" x14ac:dyDescent="0.2">
      <c r="A77" s="14"/>
      <c r="B77" s="110">
        <f t="shared" si="13"/>
        <v>66</v>
      </c>
      <c r="C77" s="113" t="s">
        <v>99</v>
      </c>
      <c r="D77" s="117" t="s">
        <v>116</v>
      </c>
      <c r="E77" s="112" t="s">
        <v>117</v>
      </c>
      <c r="F77" s="68">
        <v>250610</v>
      </c>
      <c r="G77" s="68">
        <f t="shared" si="27"/>
        <v>3488491.1999999997</v>
      </c>
      <c r="H77" s="109" t="s">
        <v>477</v>
      </c>
      <c r="I77" s="68">
        <f t="shared" si="26"/>
        <v>3837341</v>
      </c>
      <c r="M77" s="48">
        <f t="shared" ref="M77:M140" si="28">IF(H77="sustitución",1,0)</f>
        <v>0</v>
      </c>
      <c r="N77" s="49">
        <f t="shared" ref="N77:N140" si="29">IF($H77="sustitución",$I77,0)</f>
        <v>0</v>
      </c>
      <c r="O77" s="49">
        <f t="shared" ref="O77:O140" si="30">IF($H77="sustitución",$G77,0)</f>
        <v>0</v>
      </c>
      <c r="P77" s="48">
        <f t="shared" ref="P77:P140" si="31">IF(H77="Renovación con incremento",1,0)</f>
        <v>1</v>
      </c>
      <c r="Q77" s="49">
        <f t="shared" ref="Q77:Q140" si="32">IF($H77="Renovación con incremento",$I77,0)</f>
        <v>3837341</v>
      </c>
      <c r="R77" s="49">
        <f t="shared" ref="R77:R140" si="33">IF($H77="Renovación con incremento",$G77,0)</f>
        <v>3488491.1999999997</v>
      </c>
      <c r="S77" s="48">
        <f t="shared" ref="S77:S140" si="34">IF(H77="Renovación sin incremento",1,0)</f>
        <v>0</v>
      </c>
      <c r="T77" s="49">
        <f t="shared" ref="T77:T140" si="35">IF($H77="Renovación sin incremento",$I77,0)</f>
        <v>0</v>
      </c>
      <c r="U77" s="49">
        <f t="shared" ref="U77:U140" si="36">IF($H77="Cancelación",1,0)</f>
        <v>0</v>
      </c>
      <c r="V77" s="49">
        <f t="shared" ref="V77:V140" si="37">IF($H77="Cancelación",$I77,0)</f>
        <v>0</v>
      </c>
      <c r="W77" s="49">
        <f t="shared" ref="W77:W140" si="38">IF($H77="Cancelación",$G77,0)</f>
        <v>0</v>
      </c>
      <c r="Y77" s="68">
        <f t="shared" si="23"/>
        <v>3488491.1999999997</v>
      </c>
    </row>
    <row r="78" spans="1:25" s="15" customFormat="1" ht="98.25" hidden="1" customHeight="1" x14ac:dyDescent="0.2">
      <c r="A78" s="23"/>
      <c r="B78" s="110">
        <f t="shared" ref="B78:B141" si="39">+B77+1</f>
        <v>67</v>
      </c>
      <c r="C78" s="113" t="s">
        <v>99</v>
      </c>
      <c r="D78" s="117" t="s">
        <v>118</v>
      </c>
      <c r="E78" s="112" t="s">
        <v>119</v>
      </c>
      <c r="F78" s="68">
        <v>398987</v>
      </c>
      <c r="G78" s="68">
        <f t="shared" si="27"/>
        <v>5553899.04</v>
      </c>
      <c r="H78" s="109" t="s">
        <v>478</v>
      </c>
      <c r="I78" s="68">
        <f t="shared" si="26"/>
        <v>6109289</v>
      </c>
      <c r="M78" s="48">
        <f t="shared" si="28"/>
        <v>0</v>
      </c>
      <c r="N78" s="49">
        <f t="shared" si="29"/>
        <v>0</v>
      </c>
      <c r="O78" s="49">
        <f t="shared" si="30"/>
        <v>0</v>
      </c>
      <c r="P78" s="48">
        <f t="shared" si="31"/>
        <v>0</v>
      </c>
      <c r="Q78" s="49">
        <f t="shared" si="32"/>
        <v>0</v>
      </c>
      <c r="R78" s="49">
        <f t="shared" si="33"/>
        <v>0</v>
      </c>
      <c r="S78" s="48">
        <f t="shared" si="34"/>
        <v>1</v>
      </c>
      <c r="T78" s="49">
        <f t="shared" si="35"/>
        <v>6109289</v>
      </c>
      <c r="U78" s="49">
        <f t="shared" si="36"/>
        <v>0</v>
      </c>
      <c r="V78" s="49">
        <f t="shared" si="37"/>
        <v>0</v>
      </c>
      <c r="W78" s="49">
        <f t="shared" si="38"/>
        <v>0</v>
      </c>
      <c r="Y78" s="68">
        <f t="shared" si="23"/>
        <v>5553899.04</v>
      </c>
    </row>
    <row r="79" spans="1:25" s="15" customFormat="1" ht="98.25" hidden="1" customHeight="1" x14ac:dyDescent="0.2">
      <c r="A79" s="23"/>
      <c r="B79" s="110">
        <f t="shared" si="39"/>
        <v>68</v>
      </c>
      <c r="C79" s="113" t="s">
        <v>99</v>
      </c>
      <c r="D79" s="117" t="s">
        <v>120</v>
      </c>
      <c r="E79" s="112" t="s">
        <v>121</v>
      </c>
      <c r="F79" s="68">
        <v>105007.54</v>
      </c>
      <c r="G79" s="68">
        <f t="shared" si="27"/>
        <v>1461704.9567999998</v>
      </c>
      <c r="H79" s="109" t="s">
        <v>477</v>
      </c>
      <c r="I79" s="68">
        <f t="shared" si="26"/>
        <v>1607876</v>
      </c>
      <c r="M79" s="48">
        <f t="shared" si="28"/>
        <v>0</v>
      </c>
      <c r="N79" s="49">
        <f t="shared" si="29"/>
        <v>0</v>
      </c>
      <c r="O79" s="49">
        <f t="shared" si="30"/>
        <v>0</v>
      </c>
      <c r="P79" s="48">
        <f t="shared" si="31"/>
        <v>1</v>
      </c>
      <c r="Q79" s="49">
        <f t="shared" si="32"/>
        <v>1607876</v>
      </c>
      <c r="R79" s="49">
        <f t="shared" si="33"/>
        <v>1461704.9567999998</v>
      </c>
      <c r="S79" s="48">
        <f t="shared" si="34"/>
        <v>0</v>
      </c>
      <c r="T79" s="49">
        <f t="shared" si="35"/>
        <v>0</v>
      </c>
      <c r="U79" s="49">
        <f t="shared" si="36"/>
        <v>0</v>
      </c>
      <c r="V79" s="49">
        <f t="shared" si="37"/>
        <v>0</v>
      </c>
      <c r="W79" s="49">
        <f t="shared" si="38"/>
        <v>0</v>
      </c>
      <c r="Y79" s="68">
        <f t="shared" si="23"/>
        <v>1461704.9567999998</v>
      </c>
    </row>
    <row r="80" spans="1:25" s="15" customFormat="1" ht="50.1" hidden="1" customHeight="1" x14ac:dyDescent="0.2">
      <c r="A80" s="23"/>
      <c r="B80" s="110">
        <f t="shared" si="39"/>
        <v>69</v>
      </c>
      <c r="C80" s="113" t="s">
        <v>99</v>
      </c>
      <c r="D80" s="117" t="s">
        <v>426</v>
      </c>
      <c r="E80" s="112" t="s">
        <v>425</v>
      </c>
      <c r="F80" s="68">
        <v>97000</v>
      </c>
      <c r="G80" s="68">
        <f t="shared" si="27"/>
        <v>1350240</v>
      </c>
      <c r="H80" s="109" t="s">
        <v>477</v>
      </c>
      <c r="I80" s="68">
        <f t="shared" si="26"/>
        <v>1485264</v>
      </c>
      <c r="J80" s="26">
        <f>SUM(I69:I80)</f>
        <v>21082742</v>
      </c>
      <c r="K80" s="103">
        <f>+Nuevos!I12</f>
        <v>1809599.9999999998</v>
      </c>
      <c r="L80" s="26">
        <f>+K80+J80</f>
        <v>22892342</v>
      </c>
      <c r="M80" s="48">
        <f t="shared" si="28"/>
        <v>0</v>
      </c>
      <c r="N80" s="49">
        <f t="shared" si="29"/>
        <v>0</v>
      </c>
      <c r="O80" s="49">
        <f t="shared" si="30"/>
        <v>0</v>
      </c>
      <c r="P80" s="48">
        <f t="shared" si="31"/>
        <v>1</v>
      </c>
      <c r="Q80" s="49">
        <f t="shared" si="32"/>
        <v>1485264</v>
      </c>
      <c r="R80" s="49">
        <f t="shared" si="33"/>
        <v>1350240</v>
      </c>
      <c r="S80" s="48">
        <f t="shared" si="34"/>
        <v>0</v>
      </c>
      <c r="T80" s="49">
        <f t="shared" si="35"/>
        <v>0</v>
      </c>
      <c r="U80" s="49">
        <f t="shared" si="36"/>
        <v>0</v>
      </c>
      <c r="V80" s="49">
        <f t="shared" si="37"/>
        <v>0</v>
      </c>
      <c r="W80" s="49">
        <f t="shared" si="38"/>
        <v>0</v>
      </c>
      <c r="Y80" s="68">
        <f t="shared" si="23"/>
        <v>1350240</v>
      </c>
    </row>
    <row r="81" spans="1:27" s="18" customFormat="1" ht="90" hidden="1" customHeight="1" x14ac:dyDescent="0.2">
      <c r="A81" s="16"/>
      <c r="B81" s="110">
        <f t="shared" si="39"/>
        <v>70</v>
      </c>
      <c r="C81" s="113" t="s">
        <v>122</v>
      </c>
      <c r="D81" s="117" t="s">
        <v>123</v>
      </c>
      <c r="E81" s="114" t="s">
        <v>124</v>
      </c>
      <c r="F81" s="68">
        <v>46171.839999999997</v>
      </c>
      <c r="G81" s="68">
        <f t="shared" si="27"/>
        <v>642712.01279999991</v>
      </c>
      <c r="H81" s="109" t="s">
        <v>477</v>
      </c>
      <c r="I81" s="68">
        <f t="shared" si="26"/>
        <v>706984</v>
      </c>
      <c r="M81" s="48">
        <f t="shared" si="28"/>
        <v>0</v>
      </c>
      <c r="N81" s="49">
        <f t="shared" si="29"/>
        <v>0</v>
      </c>
      <c r="O81" s="49">
        <f t="shared" si="30"/>
        <v>0</v>
      </c>
      <c r="P81" s="48">
        <f t="shared" si="31"/>
        <v>1</v>
      </c>
      <c r="Q81" s="49">
        <f t="shared" si="32"/>
        <v>706984</v>
      </c>
      <c r="R81" s="49">
        <f t="shared" si="33"/>
        <v>642712.01279999991</v>
      </c>
      <c r="S81" s="48">
        <f t="shared" si="34"/>
        <v>0</v>
      </c>
      <c r="T81" s="49">
        <f t="shared" si="35"/>
        <v>0</v>
      </c>
      <c r="U81" s="49">
        <f t="shared" si="36"/>
        <v>0</v>
      </c>
      <c r="V81" s="49">
        <f t="shared" si="37"/>
        <v>0</v>
      </c>
      <c r="W81" s="49">
        <f t="shared" si="38"/>
        <v>0</v>
      </c>
      <c r="Y81" s="68">
        <f t="shared" si="23"/>
        <v>642712.01279999991</v>
      </c>
    </row>
    <row r="82" spans="1:27" s="18" customFormat="1" ht="84" hidden="1" customHeight="1" x14ac:dyDescent="0.2">
      <c r="A82" s="16"/>
      <c r="B82" s="110">
        <f t="shared" si="39"/>
        <v>71</v>
      </c>
      <c r="C82" s="113" t="s">
        <v>122</v>
      </c>
      <c r="D82" s="117" t="s">
        <v>125</v>
      </c>
      <c r="E82" s="114" t="s">
        <v>86</v>
      </c>
      <c r="F82" s="68">
        <v>42000</v>
      </c>
      <c r="G82" s="68">
        <f t="shared" si="27"/>
        <v>584640</v>
      </c>
      <c r="H82" s="109" t="s">
        <v>477</v>
      </c>
      <c r="I82" s="68">
        <f t="shared" si="26"/>
        <v>643104</v>
      </c>
      <c r="M82" s="48">
        <f t="shared" si="28"/>
        <v>0</v>
      </c>
      <c r="N82" s="49">
        <f t="shared" si="29"/>
        <v>0</v>
      </c>
      <c r="O82" s="49">
        <f t="shared" si="30"/>
        <v>0</v>
      </c>
      <c r="P82" s="48">
        <f t="shared" si="31"/>
        <v>1</v>
      </c>
      <c r="Q82" s="49">
        <f t="shared" si="32"/>
        <v>643104</v>
      </c>
      <c r="R82" s="49">
        <f t="shared" si="33"/>
        <v>584640</v>
      </c>
      <c r="S82" s="48">
        <f t="shared" si="34"/>
        <v>0</v>
      </c>
      <c r="T82" s="49">
        <f t="shared" si="35"/>
        <v>0</v>
      </c>
      <c r="U82" s="49">
        <f t="shared" si="36"/>
        <v>0</v>
      </c>
      <c r="V82" s="49">
        <f t="shared" si="37"/>
        <v>0</v>
      </c>
      <c r="W82" s="49">
        <f t="shared" si="38"/>
        <v>0</v>
      </c>
      <c r="Y82" s="68">
        <f t="shared" si="23"/>
        <v>584640</v>
      </c>
    </row>
    <row r="83" spans="1:27" s="18" customFormat="1" ht="110.25" hidden="1" customHeight="1" x14ac:dyDescent="0.2">
      <c r="A83" s="16"/>
      <c r="B83" s="110">
        <f t="shared" si="39"/>
        <v>72</v>
      </c>
      <c r="C83" s="113" t="s">
        <v>122</v>
      </c>
      <c r="D83" s="117" t="s">
        <v>423</v>
      </c>
      <c r="E83" s="114" t="s">
        <v>86</v>
      </c>
      <c r="F83" s="68">
        <v>55000</v>
      </c>
      <c r="G83" s="68">
        <f t="shared" si="27"/>
        <v>765600</v>
      </c>
      <c r="H83" s="109" t="s">
        <v>477</v>
      </c>
      <c r="I83" s="68">
        <f t="shared" si="26"/>
        <v>842160</v>
      </c>
      <c r="M83" s="48">
        <f t="shared" si="28"/>
        <v>0</v>
      </c>
      <c r="N83" s="49">
        <f t="shared" si="29"/>
        <v>0</v>
      </c>
      <c r="O83" s="49">
        <f t="shared" si="30"/>
        <v>0</v>
      </c>
      <c r="P83" s="48">
        <f t="shared" si="31"/>
        <v>1</v>
      </c>
      <c r="Q83" s="49">
        <f t="shared" si="32"/>
        <v>842160</v>
      </c>
      <c r="R83" s="49">
        <f t="shared" si="33"/>
        <v>765600</v>
      </c>
      <c r="S83" s="48">
        <f t="shared" si="34"/>
        <v>0</v>
      </c>
      <c r="T83" s="49">
        <f t="shared" si="35"/>
        <v>0</v>
      </c>
      <c r="U83" s="49">
        <f t="shared" si="36"/>
        <v>0</v>
      </c>
      <c r="V83" s="49">
        <f t="shared" si="37"/>
        <v>0</v>
      </c>
      <c r="W83" s="49">
        <f t="shared" si="38"/>
        <v>0</v>
      </c>
      <c r="Y83" s="68">
        <f t="shared" si="23"/>
        <v>765600</v>
      </c>
    </row>
    <row r="84" spans="1:27" s="18" customFormat="1" ht="94.5" hidden="1" customHeight="1" x14ac:dyDescent="0.2">
      <c r="A84" s="16"/>
      <c r="B84" s="110">
        <f t="shared" si="39"/>
        <v>73</v>
      </c>
      <c r="C84" s="113" t="s">
        <v>122</v>
      </c>
      <c r="D84" s="117" t="s">
        <v>126</v>
      </c>
      <c r="E84" s="114" t="s">
        <v>127</v>
      </c>
      <c r="F84" s="68">
        <v>78500</v>
      </c>
      <c r="G84" s="68">
        <f t="shared" si="27"/>
        <v>1092720</v>
      </c>
      <c r="H84" s="109" t="s">
        <v>477</v>
      </c>
      <c r="I84" s="68">
        <f t="shared" si="26"/>
        <v>1201992</v>
      </c>
      <c r="M84" s="48">
        <f t="shared" si="28"/>
        <v>0</v>
      </c>
      <c r="N84" s="49">
        <f t="shared" si="29"/>
        <v>0</v>
      </c>
      <c r="O84" s="49">
        <f t="shared" si="30"/>
        <v>0</v>
      </c>
      <c r="P84" s="48">
        <f t="shared" si="31"/>
        <v>1</v>
      </c>
      <c r="Q84" s="49">
        <f t="shared" si="32"/>
        <v>1201992</v>
      </c>
      <c r="R84" s="49">
        <f t="shared" si="33"/>
        <v>1092720</v>
      </c>
      <c r="S84" s="48">
        <f t="shared" si="34"/>
        <v>0</v>
      </c>
      <c r="T84" s="49">
        <f t="shared" si="35"/>
        <v>0</v>
      </c>
      <c r="U84" s="49">
        <f t="shared" si="36"/>
        <v>0</v>
      </c>
      <c r="V84" s="49">
        <f t="shared" si="37"/>
        <v>0</v>
      </c>
      <c r="W84" s="49">
        <f t="shared" si="38"/>
        <v>0</v>
      </c>
      <c r="Y84" s="68">
        <f t="shared" si="23"/>
        <v>1092720</v>
      </c>
    </row>
    <row r="85" spans="1:27" s="18" customFormat="1" ht="109.5" hidden="1" customHeight="1" x14ac:dyDescent="0.2">
      <c r="A85" s="16"/>
      <c r="B85" s="110">
        <f t="shared" si="39"/>
        <v>74</v>
      </c>
      <c r="C85" s="113" t="s">
        <v>122</v>
      </c>
      <c r="D85" s="117" t="s">
        <v>128</v>
      </c>
      <c r="E85" s="114" t="s">
        <v>22</v>
      </c>
      <c r="F85" s="68">
        <v>43760.75</v>
      </c>
      <c r="G85" s="68">
        <f t="shared" si="27"/>
        <v>609149.64</v>
      </c>
      <c r="H85" s="109" t="s">
        <v>477</v>
      </c>
      <c r="I85" s="68">
        <f t="shared" si="26"/>
        <v>670065</v>
      </c>
      <c r="M85" s="48">
        <f t="shared" si="28"/>
        <v>0</v>
      </c>
      <c r="N85" s="49">
        <f t="shared" si="29"/>
        <v>0</v>
      </c>
      <c r="O85" s="49">
        <f t="shared" si="30"/>
        <v>0</v>
      </c>
      <c r="P85" s="48">
        <f t="shared" si="31"/>
        <v>1</v>
      </c>
      <c r="Q85" s="49">
        <f t="shared" si="32"/>
        <v>670065</v>
      </c>
      <c r="R85" s="49">
        <f t="shared" si="33"/>
        <v>609149.64</v>
      </c>
      <c r="S85" s="48">
        <f t="shared" si="34"/>
        <v>0</v>
      </c>
      <c r="T85" s="49">
        <f t="shared" si="35"/>
        <v>0</v>
      </c>
      <c r="U85" s="49">
        <f t="shared" si="36"/>
        <v>0</v>
      </c>
      <c r="V85" s="49">
        <f t="shared" si="37"/>
        <v>0</v>
      </c>
      <c r="W85" s="49">
        <f t="shared" si="38"/>
        <v>0</v>
      </c>
      <c r="Y85" s="68">
        <f t="shared" si="23"/>
        <v>609149.64</v>
      </c>
    </row>
    <row r="86" spans="1:27" s="18" customFormat="1" ht="105" hidden="1" customHeight="1" x14ac:dyDescent="0.2">
      <c r="A86" s="16"/>
      <c r="B86" s="110">
        <f t="shared" si="39"/>
        <v>75</v>
      </c>
      <c r="C86" s="113" t="s">
        <v>122</v>
      </c>
      <c r="D86" s="117" t="s">
        <v>129</v>
      </c>
      <c r="E86" s="114" t="s">
        <v>22</v>
      </c>
      <c r="F86" s="68">
        <v>60800</v>
      </c>
      <c r="G86" s="68">
        <f t="shared" si="27"/>
        <v>846335.99999999988</v>
      </c>
      <c r="H86" s="109" t="s">
        <v>477</v>
      </c>
      <c r="I86" s="68">
        <f t="shared" si="26"/>
        <v>930970</v>
      </c>
      <c r="M86" s="48">
        <f t="shared" si="28"/>
        <v>0</v>
      </c>
      <c r="N86" s="49">
        <f t="shared" si="29"/>
        <v>0</v>
      </c>
      <c r="O86" s="49">
        <f t="shared" si="30"/>
        <v>0</v>
      </c>
      <c r="P86" s="48">
        <f t="shared" si="31"/>
        <v>1</v>
      </c>
      <c r="Q86" s="49">
        <f t="shared" si="32"/>
        <v>930970</v>
      </c>
      <c r="R86" s="49">
        <f t="shared" si="33"/>
        <v>846335.99999999988</v>
      </c>
      <c r="S86" s="48">
        <f t="shared" si="34"/>
        <v>0</v>
      </c>
      <c r="T86" s="49">
        <f t="shared" si="35"/>
        <v>0</v>
      </c>
      <c r="U86" s="49">
        <f t="shared" si="36"/>
        <v>0</v>
      </c>
      <c r="V86" s="49">
        <f t="shared" si="37"/>
        <v>0</v>
      </c>
      <c r="W86" s="49">
        <f t="shared" si="38"/>
        <v>0</v>
      </c>
      <c r="Y86" s="68">
        <f t="shared" si="23"/>
        <v>846335.99999999988</v>
      </c>
    </row>
    <row r="87" spans="1:27" ht="79.5" hidden="1" customHeight="1" x14ac:dyDescent="0.2">
      <c r="B87" s="110">
        <f t="shared" si="39"/>
        <v>76</v>
      </c>
      <c r="C87" s="113" t="s">
        <v>122</v>
      </c>
      <c r="D87" s="117" t="s">
        <v>130</v>
      </c>
      <c r="E87" s="114" t="s">
        <v>131</v>
      </c>
      <c r="F87" s="68">
        <v>58577.88</v>
      </c>
      <c r="G87" s="68">
        <f t="shared" si="27"/>
        <v>815404.08959999983</v>
      </c>
      <c r="H87" s="109" t="s">
        <v>477</v>
      </c>
      <c r="I87" s="68">
        <f t="shared" si="26"/>
        <v>896945</v>
      </c>
      <c r="M87" s="48">
        <f t="shared" si="28"/>
        <v>0</v>
      </c>
      <c r="N87" s="49">
        <f t="shared" si="29"/>
        <v>0</v>
      </c>
      <c r="O87" s="49">
        <f t="shared" si="30"/>
        <v>0</v>
      </c>
      <c r="P87" s="48">
        <f t="shared" si="31"/>
        <v>1</v>
      </c>
      <c r="Q87" s="49">
        <f t="shared" si="32"/>
        <v>896945</v>
      </c>
      <c r="R87" s="49">
        <f t="shared" si="33"/>
        <v>815404.08959999983</v>
      </c>
      <c r="S87" s="48">
        <f t="shared" si="34"/>
        <v>0</v>
      </c>
      <c r="T87" s="49">
        <f t="shared" si="35"/>
        <v>0</v>
      </c>
      <c r="U87" s="49">
        <f t="shared" si="36"/>
        <v>0</v>
      </c>
      <c r="V87" s="49">
        <f t="shared" si="37"/>
        <v>0</v>
      </c>
      <c r="W87" s="49">
        <f t="shared" si="38"/>
        <v>0</v>
      </c>
      <c r="Y87" s="68">
        <f t="shared" si="23"/>
        <v>815404.08959999983</v>
      </c>
      <c r="Z87" s="15"/>
    </row>
    <row r="88" spans="1:27" s="18" customFormat="1" ht="92.25" hidden="1" customHeight="1" x14ac:dyDescent="0.2">
      <c r="A88" s="16"/>
      <c r="B88" s="110">
        <f t="shared" si="39"/>
        <v>77</v>
      </c>
      <c r="C88" s="113" t="s">
        <v>122</v>
      </c>
      <c r="D88" s="117" t="s">
        <v>132</v>
      </c>
      <c r="E88" s="114" t="s">
        <v>133</v>
      </c>
      <c r="F88" s="68">
        <v>51394.79</v>
      </c>
      <c r="G88" s="68">
        <f t="shared" si="27"/>
        <v>715415.47679999995</v>
      </c>
      <c r="H88" s="109" t="s">
        <v>477</v>
      </c>
      <c r="I88" s="68">
        <f t="shared" si="26"/>
        <v>786958</v>
      </c>
      <c r="M88" s="48">
        <f t="shared" si="28"/>
        <v>0</v>
      </c>
      <c r="N88" s="49">
        <f t="shared" si="29"/>
        <v>0</v>
      </c>
      <c r="O88" s="49">
        <f t="shared" si="30"/>
        <v>0</v>
      </c>
      <c r="P88" s="48">
        <f t="shared" si="31"/>
        <v>1</v>
      </c>
      <c r="Q88" s="49">
        <f t="shared" si="32"/>
        <v>786958</v>
      </c>
      <c r="R88" s="49">
        <f t="shared" si="33"/>
        <v>715415.47679999995</v>
      </c>
      <c r="S88" s="48">
        <f t="shared" si="34"/>
        <v>0</v>
      </c>
      <c r="T88" s="49">
        <f t="shared" si="35"/>
        <v>0</v>
      </c>
      <c r="U88" s="49">
        <f t="shared" si="36"/>
        <v>0</v>
      </c>
      <c r="V88" s="49">
        <f t="shared" si="37"/>
        <v>0</v>
      </c>
      <c r="W88" s="49">
        <f t="shared" si="38"/>
        <v>0</v>
      </c>
      <c r="Y88" s="68">
        <f t="shared" si="23"/>
        <v>715415.47679999995</v>
      </c>
    </row>
    <row r="89" spans="1:27" s="18" customFormat="1" ht="119.25" hidden="1" customHeight="1" x14ac:dyDescent="0.2">
      <c r="A89" s="16"/>
      <c r="B89" s="110">
        <f t="shared" si="39"/>
        <v>78</v>
      </c>
      <c r="C89" s="113" t="s">
        <v>122</v>
      </c>
      <c r="D89" s="117" t="s">
        <v>418</v>
      </c>
      <c r="E89" s="114" t="s">
        <v>417</v>
      </c>
      <c r="F89" s="68">
        <v>90000</v>
      </c>
      <c r="G89" s="68">
        <f t="shared" si="27"/>
        <v>1252800</v>
      </c>
      <c r="H89" s="109" t="s">
        <v>477</v>
      </c>
      <c r="I89" s="68">
        <f t="shared" si="26"/>
        <v>1378080</v>
      </c>
      <c r="M89" s="48">
        <f t="shared" si="28"/>
        <v>0</v>
      </c>
      <c r="N89" s="49">
        <f t="shared" si="29"/>
        <v>0</v>
      </c>
      <c r="O89" s="49">
        <f t="shared" si="30"/>
        <v>0</v>
      </c>
      <c r="P89" s="48">
        <f t="shared" si="31"/>
        <v>1</v>
      </c>
      <c r="Q89" s="49">
        <f t="shared" si="32"/>
        <v>1378080</v>
      </c>
      <c r="R89" s="49">
        <f t="shared" si="33"/>
        <v>1252800</v>
      </c>
      <c r="S89" s="48">
        <f t="shared" si="34"/>
        <v>0</v>
      </c>
      <c r="T89" s="49">
        <f t="shared" si="35"/>
        <v>0</v>
      </c>
      <c r="U89" s="49">
        <f t="shared" si="36"/>
        <v>0</v>
      </c>
      <c r="V89" s="49">
        <f t="shared" si="37"/>
        <v>0</v>
      </c>
      <c r="W89" s="49">
        <f t="shared" si="38"/>
        <v>0</v>
      </c>
      <c r="Y89" s="68">
        <f t="shared" si="23"/>
        <v>1252800</v>
      </c>
    </row>
    <row r="90" spans="1:27" s="18" customFormat="1" ht="50.1" hidden="1" customHeight="1" x14ac:dyDescent="0.2">
      <c r="A90" s="16"/>
      <c r="B90" s="110">
        <f t="shared" si="39"/>
        <v>79</v>
      </c>
      <c r="C90" s="113" t="s">
        <v>122</v>
      </c>
      <c r="D90" s="117" t="s">
        <v>419</v>
      </c>
      <c r="E90" s="114" t="s">
        <v>86</v>
      </c>
      <c r="F90" s="68">
        <v>60000</v>
      </c>
      <c r="G90" s="68">
        <f>+F90*12*1.16</f>
        <v>835200</v>
      </c>
      <c r="H90" s="109" t="s">
        <v>477</v>
      </c>
      <c r="I90" s="68">
        <f t="shared" si="26"/>
        <v>918720</v>
      </c>
      <c r="J90" s="26">
        <f>SUM(I81:I90)</f>
        <v>8975978</v>
      </c>
      <c r="K90" s="26">
        <f>+Nuevos!I15</f>
        <v>974400</v>
      </c>
      <c r="L90" s="26">
        <f>+K90+J90</f>
        <v>9950378</v>
      </c>
      <c r="M90" s="48">
        <f t="shared" si="28"/>
        <v>0</v>
      </c>
      <c r="N90" s="49">
        <f t="shared" si="29"/>
        <v>0</v>
      </c>
      <c r="O90" s="49">
        <f t="shared" si="30"/>
        <v>0</v>
      </c>
      <c r="P90" s="48">
        <f t="shared" si="31"/>
        <v>1</v>
      </c>
      <c r="Q90" s="49">
        <f t="shared" si="32"/>
        <v>918720</v>
      </c>
      <c r="R90" s="49">
        <f t="shared" si="33"/>
        <v>835200</v>
      </c>
      <c r="S90" s="48">
        <f t="shared" si="34"/>
        <v>0</v>
      </c>
      <c r="T90" s="49">
        <f t="shared" si="35"/>
        <v>0</v>
      </c>
      <c r="U90" s="49">
        <f t="shared" si="36"/>
        <v>0</v>
      </c>
      <c r="V90" s="49">
        <f t="shared" si="37"/>
        <v>0</v>
      </c>
      <c r="W90" s="49">
        <f t="shared" si="38"/>
        <v>0</v>
      </c>
      <c r="Y90" s="68">
        <f t="shared" si="23"/>
        <v>835200</v>
      </c>
    </row>
    <row r="91" spans="1:27" s="18" customFormat="1" ht="108" hidden="1" customHeight="1" x14ac:dyDescent="0.2">
      <c r="A91" s="16"/>
      <c r="B91" s="110">
        <f t="shared" si="39"/>
        <v>80</v>
      </c>
      <c r="C91" s="113" t="s">
        <v>134</v>
      </c>
      <c r="D91" s="117" t="s">
        <v>135</v>
      </c>
      <c r="E91" s="114" t="s">
        <v>136</v>
      </c>
      <c r="F91" s="68">
        <v>4241</v>
      </c>
      <c r="G91" s="68">
        <f t="shared" si="27"/>
        <v>59034.719999999994</v>
      </c>
      <c r="H91" s="109" t="s">
        <v>477</v>
      </c>
      <c r="I91" s="68">
        <f t="shared" si="26"/>
        <v>64939</v>
      </c>
      <c r="M91" s="48">
        <f t="shared" si="28"/>
        <v>0</v>
      </c>
      <c r="N91" s="49">
        <f t="shared" si="29"/>
        <v>0</v>
      </c>
      <c r="O91" s="49">
        <f t="shared" si="30"/>
        <v>0</v>
      </c>
      <c r="P91" s="48">
        <f t="shared" si="31"/>
        <v>1</v>
      </c>
      <c r="Q91" s="49">
        <f t="shared" si="32"/>
        <v>64939</v>
      </c>
      <c r="R91" s="49">
        <f t="shared" si="33"/>
        <v>59034.719999999994</v>
      </c>
      <c r="S91" s="48">
        <f t="shared" si="34"/>
        <v>0</v>
      </c>
      <c r="T91" s="49">
        <f t="shared" si="35"/>
        <v>0</v>
      </c>
      <c r="U91" s="49">
        <f t="shared" si="36"/>
        <v>0</v>
      </c>
      <c r="V91" s="49">
        <f t="shared" si="37"/>
        <v>0</v>
      </c>
      <c r="W91" s="49">
        <f t="shared" si="38"/>
        <v>0</v>
      </c>
      <c r="Y91" s="68">
        <f t="shared" si="23"/>
        <v>59034.719999999994</v>
      </c>
    </row>
    <row r="92" spans="1:27" s="24" customFormat="1" ht="87" hidden="1" customHeight="1" x14ac:dyDescent="0.25">
      <c r="A92" s="16"/>
      <c r="B92" s="110">
        <f t="shared" si="39"/>
        <v>81</v>
      </c>
      <c r="C92" s="113" t="s">
        <v>134</v>
      </c>
      <c r="D92" s="117" t="s">
        <v>137</v>
      </c>
      <c r="E92" s="114" t="s">
        <v>138</v>
      </c>
      <c r="F92" s="126">
        <v>6061</v>
      </c>
      <c r="G92" s="68">
        <f t="shared" si="27"/>
        <v>84369.12</v>
      </c>
      <c r="H92" s="109" t="s">
        <v>477</v>
      </c>
      <c r="I92" s="68">
        <f t="shared" si="26"/>
        <v>92807</v>
      </c>
      <c r="M92" s="48">
        <f t="shared" si="28"/>
        <v>0</v>
      </c>
      <c r="N92" s="49">
        <f t="shared" si="29"/>
        <v>0</v>
      </c>
      <c r="O92" s="49">
        <f t="shared" si="30"/>
        <v>0</v>
      </c>
      <c r="P92" s="48">
        <f t="shared" si="31"/>
        <v>1</v>
      </c>
      <c r="Q92" s="49">
        <f t="shared" si="32"/>
        <v>92807</v>
      </c>
      <c r="R92" s="49">
        <f t="shared" si="33"/>
        <v>84369.12</v>
      </c>
      <c r="S92" s="48">
        <f t="shared" si="34"/>
        <v>0</v>
      </c>
      <c r="T92" s="49">
        <f t="shared" si="35"/>
        <v>0</v>
      </c>
      <c r="U92" s="49">
        <f t="shared" si="36"/>
        <v>0</v>
      </c>
      <c r="V92" s="49">
        <f t="shared" si="37"/>
        <v>0</v>
      </c>
      <c r="W92" s="49">
        <f t="shared" si="38"/>
        <v>0</v>
      </c>
      <c r="Y92" s="68">
        <f t="shared" si="23"/>
        <v>84369.12</v>
      </c>
    </row>
    <row r="93" spans="1:27" s="24" customFormat="1" ht="81" hidden="1" customHeight="1" x14ac:dyDescent="0.2">
      <c r="A93" s="16"/>
      <c r="B93" s="110">
        <f t="shared" si="39"/>
        <v>82</v>
      </c>
      <c r="C93" s="113" t="s">
        <v>134</v>
      </c>
      <c r="D93" s="117" t="s">
        <v>139</v>
      </c>
      <c r="E93" s="114" t="s">
        <v>140</v>
      </c>
      <c r="F93" s="68">
        <v>5000</v>
      </c>
      <c r="G93" s="68">
        <f t="shared" si="27"/>
        <v>69600</v>
      </c>
      <c r="H93" s="127" t="s">
        <v>462</v>
      </c>
      <c r="I93" s="68">
        <f>ROUNDUP(+G93*1.15,0)</f>
        <v>80040</v>
      </c>
      <c r="M93" s="48">
        <f t="shared" si="28"/>
        <v>1</v>
      </c>
      <c r="N93" s="49">
        <f t="shared" si="29"/>
        <v>80040</v>
      </c>
      <c r="O93" s="49">
        <f t="shared" si="30"/>
        <v>69600</v>
      </c>
      <c r="P93" s="48">
        <f t="shared" si="31"/>
        <v>0</v>
      </c>
      <c r="Q93" s="49">
        <f t="shared" si="32"/>
        <v>0</v>
      </c>
      <c r="R93" s="49">
        <f t="shared" si="33"/>
        <v>0</v>
      </c>
      <c r="S93" s="48">
        <f t="shared" si="34"/>
        <v>0</v>
      </c>
      <c r="T93" s="49">
        <f t="shared" si="35"/>
        <v>0</v>
      </c>
      <c r="U93" s="49">
        <f t="shared" si="36"/>
        <v>0</v>
      </c>
      <c r="V93" s="49">
        <f t="shared" si="37"/>
        <v>0</v>
      </c>
      <c r="W93" s="49">
        <f t="shared" si="38"/>
        <v>0</v>
      </c>
      <c r="Y93" s="68">
        <f t="shared" si="23"/>
        <v>69600</v>
      </c>
      <c r="Z93" s="158"/>
      <c r="AA93" s="18" t="s">
        <v>571</v>
      </c>
    </row>
    <row r="94" spans="1:27" s="24" customFormat="1" ht="92.25" hidden="1" customHeight="1" x14ac:dyDescent="0.25">
      <c r="A94" s="16"/>
      <c r="B94" s="110">
        <f t="shared" si="39"/>
        <v>83</v>
      </c>
      <c r="C94" s="113" t="s">
        <v>134</v>
      </c>
      <c r="D94" s="117" t="s">
        <v>141</v>
      </c>
      <c r="E94" s="114" t="s">
        <v>142</v>
      </c>
      <c r="F94" s="68">
        <v>5500</v>
      </c>
      <c r="G94" s="68">
        <f t="shared" si="27"/>
        <v>76560</v>
      </c>
      <c r="H94" s="109" t="s">
        <v>477</v>
      </c>
      <c r="I94" s="68">
        <f t="shared" ref="I94:I95" si="40">ROUNDUP(G94*1.1,0)</f>
        <v>84216</v>
      </c>
      <c r="M94" s="48">
        <f t="shared" si="28"/>
        <v>0</v>
      </c>
      <c r="N94" s="49">
        <f t="shared" si="29"/>
        <v>0</v>
      </c>
      <c r="O94" s="49">
        <f t="shared" si="30"/>
        <v>0</v>
      </c>
      <c r="P94" s="48">
        <f t="shared" si="31"/>
        <v>1</v>
      </c>
      <c r="Q94" s="49">
        <f t="shared" si="32"/>
        <v>84216</v>
      </c>
      <c r="R94" s="49">
        <f t="shared" si="33"/>
        <v>76560</v>
      </c>
      <c r="S94" s="48">
        <f t="shared" si="34"/>
        <v>0</v>
      </c>
      <c r="T94" s="49">
        <f t="shared" si="35"/>
        <v>0</v>
      </c>
      <c r="U94" s="49">
        <f t="shared" si="36"/>
        <v>0</v>
      </c>
      <c r="V94" s="49">
        <f t="shared" si="37"/>
        <v>0</v>
      </c>
      <c r="W94" s="49">
        <f t="shared" si="38"/>
        <v>0</v>
      </c>
      <c r="Y94" s="68">
        <f t="shared" si="23"/>
        <v>76560</v>
      </c>
    </row>
    <row r="95" spans="1:27" s="24" customFormat="1" ht="50.1" hidden="1" customHeight="1" x14ac:dyDescent="0.25">
      <c r="A95" s="16"/>
      <c r="B95" s="110">
        <f t="shared" si="39"/>
        <v>84</v>
      </c>
      <c r="C95" s="113" t="s">
        <v>134</v>
      </c>
      <c r="D95" s="117" t="s">
        <v>143</v>
      </c>
      <c r="E95" s="114" t="s">
        <v>144</v>
      </c>
      <c r="F95" s="68">
        <v>23100</v>
      </c>
      <c r="G95" s="68">
        <f t="shared" si="27"/>
        <v>321552</v>
      </c>
      <c r="H95" s="109" t="s">
        <v>477</v>
      </c>
      <c r="I95" s="68">
        <f t="shared" si="40"/>
        <v>353708</v>
      </c>
      <c r="J95" s="26">
        <f>SUM(I91:I95)</f>
        <v>675710</v>
      </c>
      <c r="L95" s="26">
        <f>+K95+J95</f>
        <v>675710</v>
      </c>
      <c r="M95" s="48">
        <f t="shared" si="28"/>
        <v>0</v>
      </c>
      <c r="N95" s="49">
        <f t="shared" si="29"/>
        <v>0</v>
      </c>
      <c r="O95" s="49">
        <f t="shared" si="30"/>
        <v>0</v>
      </c>
      <c r="P95" s="48">
        <f t="shared" si="31"/>
        <v>1</v>
      </c>
      <c r="Q95" s="49">
        <f t="shared" si="32"/>
        <v>353708</v>
      </c>
      <c r="R95" s="49">
        <f t="shared" si="33"/>
        <v>321552</v>
      </c>
      <c r="S95" s="48">
        <f t="shared" si="34"/>
        <v>0</v>
      </c>
      <c r="T95" s="49">
        <f t="shared" si="35"/>
        <v>0</v>
      </c>
      <c r="U95" s="49">
        <f t="shared" si="36"/>
        <v>0</v>
      </c>
      <c r="V95" s="49">
        <f t="shared" si="37"/>
        <v>0</v>
      </c>
      <c r="W95" s="49">
        <f t="shared" si="38"/>
        <v>0</v>
      </c>
      <c r="Y95" s="68">
        <f t="shared" si="23"/>
        <v>321552</v>
      </c>
    </row>
    <row r="96" spans="1:27" s="24" customFormat="1" ht="111.75" hidden="1" customHeight="1" x14ac:dyDescent="0.25">
      <c r="A96" s="16"/>
      <c r="B96" s="110">
        <f t="shared" si="39"/>
        <v>85</v>
      </c>
      <c r="C96" s="113" t="s">
        <v>146</v>
      </c>
      <c r="D96" s="117" t="s">
        <v>147</v>
      </c>
      <c r="E96" s="114" t="s">
        <v>113</v>
      </c>
      <c r="F96" s="118">
        <v>746015.16</v>
      </c>
      <c r="G96" s="68">
        <f t="shared" si="27"/>
        <v>10384531.027199998</v>
      </c>
      <c r="H96" s="109" t="s">
        <v>478</v>
      </c>
      <c r="I96" s="68">
        <f>ROUNDUP(G96,0)</f>
        <v>10384532</v>
      </c>
      <c r="M96" s="48">
        <f t="shared" si="28"/>
        <v>0</v>
      </c>
      <c r="N96" s="49">
        <f t="shared" si="29"/>
        <v>0</v>
      </c>
      <c r="O96" s="49">
        <f t="shared" si="30"/>
        <v>0</v>
      </c>
      <c r="P96" s="48">
        <f t="shared" si="31"/>
        <v>0</v>
      </c>
      <c r="Q96" s="49">
        <f t="shared" si="32"/>
        <v>0</v>
      </c>
      <c r="R96" s="49">
        <f t="shared" si="33"/>
        <v>0</v>
      </c>
      <c r="S96" s="48">
        <f t="shared" si="34"/>
        <v>1</v>
      </c>
      <c r="T96" s="49">
        <f t="shared" si="35"/>
        <v>10384532</v>
      </c>
      <c r="U96" s="49">
        <f t="shared" si="36"/>
        <v>0</v>
      </c>
      <c r="V96" s="49">
        <f t="shared" si="37"/>
        <v>0</v>
      </c>
      <c r="W96" s="49">
        <f t="shared" si="38"/>
        <v>0</v>
      </c>
      <c r="Y96" s="68">
        <f t="shared" si="23"/>
        <v>10384531.027199998</v>
      </c>
    </row>
    <row r="97" spans="1:27" s="24" customFormat="1" ht="111.75" hidden="1" customHeight="1" x14ac:dyDescent="0.2">
      <c r="A97" s="16"/>
      <c r="B97" s="110">
        <f t="shared" si="39"/>
        <v>86</v>
      </c>
      <c r="C97" s="113" t="s">
        <v>146</v>
      </c>
      <c r="D97" s="117" t="s">
        <v>449</v>
      </c>
      <c r="E97" s="114" t="s">
        <v>431</v>
      </c>
      <c r="F97" s="118">
        <v>16060</v>
      </c>
      <c r="G97" s="68">
        <f t="shared" si="27"/>
        <v>223555.19999999998</v>
      </c>
      <c r="H97" s="120" t="s">
        <v>462</v>
      </c>
      <c r="I97" s="68">
        <f>ROUNDUP(+G97*1.15,0)</f>
        <v>257089</v>
      </c>
      <c r="M97" s="48">
        <f t="shared" si="28"/>
        <v>1</v>
      </c>
      <c r="N97" s="49">
        <f t="shared" si="29"/>
        <v>257089</v>
      </c>
      <c r="O97" s="49">
        <f t="shared" si="30"/>
        <v>223555.19999999998</v>
      </c>
      <c r="P97" s="48">
        <f t="shared" si="31"/>
        <v>0</v>
      </c>
      <c r="Q97" s="49">
        <f t="shared" si="32"/>
        <v>0</v>
      </c>
      <c r="R97" s="49">
        <f t="shared" si="33"/>
        <v>0</v>
      </c>
      <c r="S97" s="48">
        <f t="shared" si="34"/>
        <v>0</v>
      </c>
      <c r="T97" s="49">
        <f t="shared" si="35"/>
        <v>0</v>
      </c>
      <c r="U97" s="49">
        <f t="shared" si="36"/>
        <v>0</v>
      </c>
      <c r="V97" s="49">
        <f t="shared" si="37"/>
        <v>0</v>
      </c>
      <c r="W97" s="49">
        <f t="shared" si="38"/>
        <v>0</v>
      </c>
      <c r="Y97" s="68">
        <f t="shared" si="23"/>
        <v>223555.19999999998</v>
      </c>
      <c r="Z97" s="158"/>
      <c r="AA97" s="18" t="s">
        <v>571</v>
      </c>
    </row>
    <row r="98" spans="1:27" s="24" customFormat="1" ht="50.1" hidden="1" customHeight="1" x14ac:dyDescent="0.25">
      <c r="A98" s="16"/>
      <c r="B98" s="110">
        <f t="shared" si="39"/>
        <v>87</v>
      </c>
      <c r="C98" s="113" t="s">
        <v>146</v>
      </c>
      <c r="D98" s="117" t="s">
        <v>452</v>
      </c>
      <c r="E98" s="114" t="s">
        <v>119</v>
      </c>
      <c r="F98" s="118">
        <v>578800</v>
      </c>
      <c r="G98" s="68">
        <f t="shared" si="27"/>
        <v>8056895.9999999991</v>
      </c>
      <c r="H98" s="109" t="s">
        <v>478</v>
      </c>
      <c r="I98" s="68">
        <f>ROUNDUP(G98,0)</f>
        <v>8056896</v>
      </c>
      <c r="J98" s="26">
        <f>SUM(I96:I98)</f>
        <v>18698517</v>
      </c>
      <c r="K98" s="26">
        <f>+Nuevos!I16</f>
        <v>10081421</v>
      </c>
      <c r="L98" s="26">
        <f>+K98+J98</f>
        <v>28779938</v>
      </c>
      <c r="M98" s="48">
        <f t="shared" si="28"/>
        <v>0</v>
      </c>
      <c r="N98" s="49">
        <f t="shared" si="29"/>
        <v>0</v>
      </c>
      <c r="O98" s="49">
        <f t="shared" si="30"/>
        <v>0</v>
      </c>
      <c r="P98" s="48">
        <f t="shared" si="31"/>
        <v>0</v>
      </c>
      <c r="Q98" s="49">
        <f t="shared" si="32"/>
        <v>0</v>
      </c>
      <c r="R98" s="49">
        <f t="shared" si="33"/>
        <v>0</v>
      </c>
      <c r="S98" s="48">
        <f t="shared" si="34"/>
        <v>1</v>
      </c>
      <c r="T98" s="49">
        <f t="shared" si="35"/>
        <v>8056896</v>
      </c>
      <c r="U98" s="49">
        <f t="shared" si="36"/>
        <v>0</v>
      </c>
      <c r="V98" s="49">
        <f t="shared" si="37"/>
        <v>0</v>
      </c>
      <c r="W98" s="49">
        <f t="shared" si="38"/>
        <v>0</v>
      </c>
      <c r="Y98" s="68">
        <f t="shared" si="23"/>
        <v>8056895.9999999991</v>
      </c>
    </row>
    <row r="99" spans="1:27" s="24" customFormat="1" ht="99.75" hidden="1" customHeight="1" x14ac:dyDescent="0.25">
      <c r="A99" s="16"/>
      <c r="B99" s="110">
        <f t="shared" si="39"/>
        <v>88</v>
      </c>
      <c r="C99" s="113" t="s">
        <v>148</v>
      </c>
      <c r="D99" s="117" t="s">
        <v>149</v>
      </c>
      <c r="E99" s="114" t="s">
        <v>150</v>
      </c>
      <c r="F99" s="68">
        <v>7114.5</v>
      </c>
      <c r="G99" s="68">
        <f t="shared" si="27"/>
        <v>99033.84</v>
      </c>
      <c r="H99" s="109" t="s">
        <v>477</v>
      </c>
      <c r="I99" s="68">
        <f>ROUNDUP(G99*1.1,0)</f>
        <v>108938</v>
      </c>
      <c r="M99" s="48">
        <f t="shared" si="28"/>
        <v>0</v>
      </c>
      <c r="N99" s="49">
        <f t="shared" si="29"/>
        <v>0</v>
      </c>
      <c r="O99" s="49">
        <f t="shared" si="30"/>
        <v>0</v>
      </c>
      <c r="P99" s="48">
        <f t="shared" si="31"/>
        <v>1</v>
      </c>
      <c r="Q99" s="49">
        <f t="shared" si="32"/>
        <v>108938</v>
      </c>
      <c r="R99" s="49">
        <f t="shared" si="33"/>
        <v>99033.84</v>
      </c>
      <c r="S99" s="48">
        <f t="shared" si="34"/>
        <v>0</v>
      </c>
      <c r="T99" s="49">
        <f t="shared" si="35"/>
        <v>0</v>
      </c>
      <c r="U99" s="49">
        <f t="shared" si="36"/>
        <v>0</v>
      </c>
      <c r="V99" s="49">
        <f t="shared" si="37"/>
        <v>0</v>
      </c>
      <c r="W99" s="49">
        <f t="shared" si="38"/>
        <v>0</v>
      </c>
      <c r="Y99" s="68">
        <f t="shared" si="23"/>
        <v>99033.84</v>
      </c>
    </row>
    <row r="100" spans="1:27" s="24" customFormat="1" ht="108" hidden="1" customHeight="1" x14ac:dyDescent="0.2">
      <c r="A100" s="16"/>
      <c r="B100" s="110">
        <f t="shared" si="39"/>
        <v>89</v>
      </c>
      <c r="C100" s="113" t="s">
        <v>148</v>
      </c>
      <c r="D100" s="117" t="s">
        <v>151</v>
      </c>
      <c r="E100" s="114" t="s">
        <v>152</v>
      </c>
      <c r="F100" s="68">
        <v>2500</v>
      </c>
      <c r="G100" s="68">
        <f t="shared" si="27"/>
        <v>34800</v>
      </c>
      <c r="H100" s="109" t="s">
        <v>462</v>
      </c>
      <c r="I100" s="68">
        <f>ROUNDUP(+G100*1.15,0)</f>
        <v>40020</v>
      </c>
      <c r="M100" s="48">
        <f t="shared" si="28"/>
        <v>1</v>
      </c>
      <c r="N100" s="49">
        <f t="shared" si="29"/>
        <v>40020</v>
      </c>
      <c r="O100" s="49">
        <f t="shared" si="30"/>
        <v>34800</v>
      </c>
      <c r="P100" s="48">
        <f t="shared" si="31"/>
        <v>0</v>
      </c>
      <c r="Q100" s="49">
        <f t="shared" si="32"/>
        <v>0</v>
      </c>
      <c r="R100" s="49">
        <f t="shared" si="33"/>
        <v>0</v>
      </c>
      <c r="S100" s="48">
        <f t="shared" si="34"/>
        <v>0</v>
      </c>
      <c r="T100" s="49">
        <f t="shared" si="35"/>
        <v>0</v>
      </c>
      <c r="U100" s="49">
        <f t="shared" si="36"/>
        <v>0</v>
      </c>
      <c r="V100" s="49">
        <f t="shared" si="37"/>
        <v>0</v>
      </c>
      <c r="W100" s="49">
        <f t="shared" si="38"/>
        <v>0</v>
      </c>
      <c r="Y100" s="68">
        <f t="shared" si="23"/>
        <v>34800</v>
      </c>
      <c r="Z100" s="158"/>
      <c r="AA100" s="18" t="s">
        <v>571</v>
      </c>
    </row>
    <row r="101" spans="1:27" s="24" customFormat="1" ht="92.25" hidden="1" customHeight="1" x14ac:dyDescent="0.25">
      <c r="A101" s="16"/>
      <c r="B101" s="110">
        <f t="shared" si="39"/>
        <v>90</v>
      </c>
      <c r="C101" s="113" t="s">
        <v>148</v>
      </c>
      <c r="D101" s="117" t="s">
        <v>153</v>
      </c>
      <c r="E101" s="114" t="s">
        <v>154</v>
      </c>
      <c r="F101" s="68">
        <v>5528</v>
      </c>
      <c r="G101" s="68">
        <f t="shared" si="27"/>
        <v>76949.759999999995</v>
      </c>
      <c r="H101" s="109" t="s">
        <v>477</v>
      </c>
      <c r="I101" s="68">
        <f t="shared" ref="I101:I102" si="41">ROUNDUP(G101*1.1,0)</f>
        <v>84645</v>
      </c>
      <c r="M101" s="48">
        <f t="shared" si="28"/>
        <v>0</v>
      </c>
      <c r="N101" s="49">
        <f t="shared" si="29"/>
        <v>0</v>
      </c>
      <c r="O101" s="49">
        <f t="shared" si="30"/>
        <v>0</v>
      </c>
      <c r="P101" s="48">
        <f t="shared" si="31"/>
        <v>1</v>
      </c>
      <c r="Q101" s="49">
        <f t="shared" si="32"/>
        <v>84645</v>
      </c>
      <c r="R101" s="49">
        <f t="shared" si="33"/>
        <v>76949.759999999995</v>
      </c>
      <c r="S101" s="48">
        <f t="shared" si="34"/>
        <v>0</v>
      </c>
      <c r="T101" s="49">
        <f t="shared" si="35"/>
        <v>0</v>
      </c>
      <c r="U101" s="49">
        <f t="shared" si="36"/>
        <v>0</v>
      </c>
      <c r="V101" s="49">
        <f t="shared" si="37"/>
        <v>0</v>
      </c>
      <c r="W101" s="49">
        <f t="shared" si="38"/>
        <v>0</v>
      </c>
      <c r="Y101" s="68">
        <f t="shared" si="23"/>
        <v>76949.759999999995</v>
      </c>
    </row>
    <row r="102" spans="1:27" s="24" customFormat="1" ht="75.75" hidden="1" customHeight="1" x14ac:dyDescent="0.25">
      <c r="A102" s="16"/>
      <c r="B102" s="110">
        <f t="shared" si="39"/>
        <v>91</v>
      </c>
      <c r="C102" s="113" t="s">
        <v>148</v>
      </c>
      <c r="D102" s="117" t="s">
        <v>155</v>
      </c>
      <c r="E102" s="114" t="s">
        <v>156</v>
      </c>
      <c r="F102" s="68">
        <v>13000</v>
      </c>
      <c r="G102" s="68">
        <f t="shared" si="27"/>
        <v>180960</v>
      </c>
      <c r="H102" s="109" t="s">
        <v>477</v>
      </c>
      <c r="I102" s="68">
        <f t="shared" si="41"/>
        <v>199056</v>
      </c>
      <c r="M102" s="48">
        <f t="shared" si="28"/>
        <v>0</v>
      </c>
      <c r="N102" s="49">
        <f t="shared" si="29"/>
        <v>0</v>
      </c>
      <c r="O102" s="49">
        <f t="shared" si="30"/>
        <v>0</v>
      </c>
      <c r="P102" s="48">
        <f t="shared" si="31"/>
        <v>1</v>
      </c>
      <c r="Q102" s="49">
        <f t="shared" si="32"/>
        <v>199056</v>
      </c>
      <c r="R102" s="49">
        <f t="shared" si="33"/>
        <v>180960</v>
      </c>
      <c r="S102" s="48">
        <f t="shared" si="34"/>
        <v>0</v>
      </c>
      <c r="T102" s="49">
        <f t="shared" si="35"/>
        <v>0</v>
      </c>
      <c r="U102" s="49">
        <f t="shared" si="36"/>
        <v>0</v>
      </c>
      <c r="V102" s="49">
        <f t="shared" si="37"/>
        <v>0</v>
      </c>
      <c r="W102" s="49">
        <f t="shared" si="38"/>
        <v>0</v>
      </c>
      <c r="Y102" s="68">
        <f t="shared" si="23"/>
        <v>180960</v>
      </c>
    </row>
    <row r="103" spans="1:27" s="24" customFormat="1" ht="30" hidden="1" x14ac:dyDescent="0.25">
      <c r="A103" s="16"/>
      <c r="B103" s="110">
        <f t="shared" si="39"/>
        <v>92</v>
      </c>
      <c r="C103" s="113" t="s">
        <v>148</v>
      </c>
      <c r="D103" s="117" t="s">
        <v>157</v>
      </c>
      <c r="E103" s="114" t="s">
        <v>158</v>
      </c>
      <c r="F103" s="68">
        <v>63658</v>
      </c>
      <c r="G103" s="68">
        <f t="shared" si="27"/>
        <v>886119.36</v>
      </c>
      <c r="H103" s="109" t="s">
        <v>478</v>
      </c>
      <c r="I103" s="68">
        <f>ROUNDUP(G103,0)</f>
        <v>886120</v>
      </c>
      <c r="M103" s="48">
        <f t="shared" si="28"/>
        <v>0</v>
      </c>
      <c r="N103" s="49">
        <f t="shared" si="29"/>
        <v>0</v>
      </c>
      <c r="O103" s="49">
        <f t="shared" si="30"/>
        <v>0</v>
      </c>
      <c r="P103" s="48">
        <f t="shared" si="31"/>
        <v>0</v>
      </c>
      <c r="Q103" s="49">
        <f t="shared" si="32"/>
        <v>0</v>
      </c>
      <c r="R103" s="49">
        <f t="shared" si="33"/>
        <v>0</v>
      </c>
      <c r="S103" s="48">
        <f t="shared" si="34"/>
        <v>1</v>
      </c>
      <c r="T103" s="49">
        <f t="shared" si="35"/>
        <v>886120</v>
      </c>
      <c r="U103" s="49">
        <f t="shared" si="36"/>
        <v>0</v>
      </c>
      <c r="V103" s="49">
        <f t="shared" si="37"/>
        <v>0</v>
      </c>
      <c r="W103" s="49">
        <f t="shared" si="38"/>
        <v>0</v>
      </c>
      <c r="Y103" s="68">
        <f t="shared" si="23"/>
        <v>886119.36</v>
      </c>
    </row>
    <row r="104" spans="1:27" s="24" customFormat="1" ht="89.25" hidden="1" customHeight="1" x14ac:dyDescent="0.25">
      <c r="A104" s="16"/>
      <c r="B104" s="110">
        <f t="shared" si="39"/>
        <v>93</v>
      </c>
      <c r="C104" s="113" t="s">
        <v>148</v>
      </c>
      <c r="D104" s="117" t="s">
        <v>159</v>
      </c>
      <c r="E104" s="114" t="s">
        <v>160</v>
      </c>
      <c r="F104" s="68">
        <v>5315.1</v>
      </c>
      <c r="G104" s="68">
        <f t="shared" si="27"/>
        <v>73986.191999999995</v>
      </c>
      <c r="H104" s="109" t="s">
        <v>477</v>
      </c>
      <c r="I104" s="68">
        <f t="shared" ref="I104:I109" si="42">ROUNDUP(G104*1.1,0)</f>
        <v>81385</v>
      </c>
      <c r="M104" s="48">
        <f t="shared" si="28"/>
        <v>0</v>
      </c>
      <c r="N104" s="49">
        <f t="shared" si="29"/>
        <v>0</v>
      </c>
      <c r="O104" s="49">
        <f t="shared" si="30"/>
        <v>0</v>
      </c>
      <c r="P104" s="48">
        <f t="shared" si="31"/>
        <v>1</v>
      </c>
      <c r="Q104" s="49">
        <f t="shared" si="32"/>
        <v>81385</v>
      </c>
      <c r="R104" s="49">
        <f t="shared" si="33"/>
        <v>73986.191999999995</v>
      </c>
      <c r="S104" s="48">
        <f t="shared" si="34"/>
        <v>0</v>
      </c>
      <c r="T104" s="49">
        <f t="shared" si="35"/>
        <v>0</v>
      </c>
      <c r="U104" s="49">
        <f t="shared" si="36"/>
        <v>0</v>
      </c>
      <c r="V104" s="49">
        <f t="shared" si="37"/>
        <v>0</v>
      </c>
      <c r="W104" s="49">
        <f t="shared" si="38"/>
        <v>0</v>
      </c>
      <c r="Y104" s="68">
        <f t="shared" si="23"/>
        <v>73986.191999999995</v>
      </c>
    </row>
    <row r="105" spans="1:27" s="25" customFormat="1" ht="96" hidden="1" customHeight="1" x14ac:dyDescent="0.25">
      <c r="A105" s="14"/>
      <c r="B105" s="110">
        <f t="shared" si="39"/>
        <v>94</v>
      </c>
      <c r="C105" s="113" t="s">
        <v>148</v>
      </c>
      <c r="D105" s="117" t="s">
        <v>161</v>
      </c>
      <c r="E105" s="114" t="s">
        <v>162</v>
      </c>
      <c r="F105" s="68">
        <v>19500</v>
      </c>
      <c r="G105" s="68">
        <f t="shared" si="27"/>
        <v>271440</v>
      </c>
      <c r="H105" s="109" t="s">
        <v>477</v>
      </c>
      <c r="I105" s="68">
        <f t="shared" si="42"/>
        <v>298584</v>
      </c>
      <c r="M105" s="48">
        <f t="shared" si="28"/>
        <v>0</v>
      </c>
      <c r="N105" s="49">
        <f t="shared" si="29"/>
        <v>0</v>
      </c>
      <c r="O105" s="49">
        <f t="shared" si="30"/>
        <v>0</v>
      </c>
      <c r="P105" s="48">
        <f t="shared" si="31"/>
        <v>1</v>
      </c>
      <c r="Q105" s="49">
        <f t="shared" si="32"/>
        <v>298584</v>
      </c>
      <c r="R105" s="49">
        <f t="shared" si="33"/>
        <v>271440</v>
      </c>
      <c r="S105" s="48">
        <f t="shared" si="34"/>
        <v>0</v>
      </c>
      <c r="T105" s="49">
        <f t="shared" si="35"/>
        <v>0</v>
      </c>
      <c r="U105" s="49">
        <f t="shared" si="36"/>
        <v>0</v>
      </c>
      <c r="V105" s="49">
        <f t="shared" si="37"/>
        <v>0</v>
      </c>
      <c r="W105" s="49">
        <f t="shared" si="38"/>
        <v>0</v>
      </c>
      <c r="Y105" s="68">
        <f t="shared" si="23"/>
        <v>271440</v>
      </c>
    </row>
    <row r="106" spans="1:27" s="24" customFormat="1" ht="96" hidden="1" customHeight="1" x14ac:dyDescent="0.25">
      <c r="A106" s="16"/>
      <c r="B106" s="110">
        <f t="shared" si="39"/>
        <v>95</v>
      </c>
      <c r="C106" s="113" t="s">
        <v>148</v>
      </c>
      <c r="D106" s="117" t="s">
        <v>163</v>
      </c>
      <c r="E106" s="114" t="s">
        <v>164</v>
      </c>
      <c r="F106" s="68">
        <v>5000</v>
      </c>
      <c r="G106" s="68">
        <f t="shared" si="27"/>
        <v>69600</v>
      </c>
      <c r="H106" s="109" t="s">
        <v>477</v>
      </c>
      <c r="I106" s="68">
        <f t="shared" si="42"/>
        <v>76560</v>
      </c>
      <c r="M106" s="48">
        <f t="shared" si="28"/>
        <v>0</v>
      </c>
      <c r="N106" s="49">
        <f t="shared" si="29"/>
        <v>0</v>
      </c>
      <c r="O106" s="49">
        <f t="shared" si="30"/>
        <v>0</v>
      </c>
      <c r="P106" s="48">
        <f t="shared" si="31"/>
        <v>1</v>
      </c>
      <c r="Q106" s="49">
        <f t="shared" si="32"/>
        <v>76560</v>
      </c>
      <c r="R106" s="49">
        <f t="shared" si="33"/>
        <v>69600</v>
      </c>
      <c r="S106" s="48">
        <f t="shared" si="34"/>
        <v>0</v>
      </c>
      <c r="T106" s="49">
        <f t="shared" si="35"/>
        <v>0</v>
      </c>
      <c r="U106" s="49">
        <f t="shared" si="36"/>
        <v>0</v>
      </c>
      <c r="V106" s="49">
        <f t="shared" si="37"/>
        <v>0</v>
      </c>
      <c r="W106" s="49">
        <f t="shared" si="38"/>
        <v>0</v>
      </c>
      <c r="Y106" s="68">
        <f t="shared" si="23"/>
        <v>69600</v>
      </c>
    </row>
    <row r="107" spans="1:27" s="24" customFormat="1" ht="86.25" hidden="1" customHeight="1" x14ac:dyDescent="0.25">
      <c r="A107" s="16"/>
      <c r="B107" s="110">
        <f t="shared" si="39"/>
        <v>96</v>
      </c>
      <c r="C107" s="113" t="s">
        <v>148</v>
      </c>
      <c r="D107" s="117" t="s">
        <v>165</v>
      </c>
      <c r="E107" s="114" t="s">
        <v>166</v>
      </c>
      <c r="F107" s="68">
        <v>5999.65</v>
      </c>
      <c r="G107" s="68">
        <f t="shared" si="27"/>
        <v>83515.127999999982</v>
      </c>
      <c r="H107" s="109" t="s">
        <v>477</v>
      </c>
      <c r="I107" s="68">
        <f t="shared" si="42"/>
        <v>91867</v>
      </c>
      <c r="M107" s="48">
        <f t="shared" si="28"/>
        <v>0</v>
      </c>
      <c r="N107" s="49">
        <f t="shared" si="29"/>
        <v>0</v>
      </c>
      <c r="O107" s="49">
        <f t="shared" si="30"/>
        <v>0</v>
      </c>
      <c r="P107" s="48">
        <f t="shared" si="31"/>
        <v>1</v>
      </c>
      <c r="Q107" s="49">
        <f t="shared" si="32"/>
        <v>91867</v>
      </c>
      <c r="R107" s="49">
        <f t="shared" si="33"/>
        <v>83515.127999999982</v>
      </c>
      <c r="S107" s="48">
        <f t="shared" si="34"/>
        <v>0</v>
      </c>
      <c r="T107" s="49">
        <f t="shared" si="35"/>
        <v>0</v>
      </c>
      <c r="U107" s="49">
        <f t="shared" si="36"/>
        <v>0</v>
      </c>
      <c r="V107" s="49">
        <f t="shared" si="37"/>
        <v>0</v>
      </c>
      <c r="W107" s="49">
        <f t="shared" si="38"/>
        <v>0</v>
      </c>
      <c r="Y107" s="68">
        <f t="shared" si="23"/>
        <v>83515.127999999982</v>
      </c>
    </row>
    <row r="108" spans="1:27" s="24" customFormat="1" ht="92.25" hidden="1" customHeight="1" x14ac:dyDescent="0.25">
      <c r="A108" s="16"/>
      <c r="B108" s="110">
        <f t="shared" si="39"/>
        <v>97</v>
      </c>
      <c r="C108" s="113" t="s">
        <v>148</v>
      </c>
      <c r="D108" s="117" t="s">
        <v>167</v>
      </c>
      <c r="E108" s="114" t="s">
        <v>168</v>
      </c>
      <c r="F108" s="68">
        <v>7500</v>
      </c>
      <c r="G108" s="68">
        <f t="shared" si="27"/>
        <v>104400</v>
      </c>
      <c r="H108" s="109" t="s">
        <v>477</v>
      </c>
      <c r="I108" s="68">
        <f t="shared" si="42"/>
        <v>114840</v>
      </c>
      <c r="M108" s="48">
        <f t="shared" si="28"/>
        <v>0</v>
      </c>
      <c r="N108" s="49">
        <f t="shared" si="29"/>
        <v>0</v>
      </c>
      <c r="O108" s="49">
        <f t="shared" si="30"/>
        <v>0</v>
      </c>
      <c r="P108" s="48">
        <f t="shared" si="31"/>
        <v>1</v>
      </c>
      <c r="Q108" s="49">
        <f t="shared" si="32"/>
        <v>114840</v>
      </c>
      <c r="R108" s="49">
        <f t="shared" si="33"/>
        <v>104400</v>
      </c>
      <c r="S108" s="48">
        <f t="shared" si="34"/>
        <v>0</v>
      </c>
      <c r="T108" s="49">
        <f t="shared" si="35"/>
        <v>0</v>
      </c>
      <c r="U108" s="49">
        <f t="shared" si="36"/>
        <v>0</v>
      </c>
      <c r="V108" s="49">
        <f t="shared" si="37"/>
        <v>0</v>
      </c>
      <c r="W108" s="49">
        <f t="shared" si="38"/>
        <v>0</v>
      </c>
      <c r="Y108" s="68">
        <f t="shared" si="23"/>
        <v>104400</v>
      </c>
    </row>
    <row r="109" spans="1:27" s="24" customFormat="1" ht="96.75" hidden="1" customHeight="1" x14ac:dyDescent="0.25">
      <c r="A109" s="16"/>
      <c r="B109" s="110">
        <f t="shared" si="39"/>
        <v>98</v>
      </c>
      <c r="C109" s="113" t="s">
        <v>148</v>
      </c>
      <c r="D109" s="117" t="s">
        <v>169</v>
      </c>
      <c r="E109" s="114" t="s">
        <v>170</v>
      </c>
      <c r="F109" s="68">
        <v>15000</v>
      </c>
      <c r="G109" s="68">
        <f t="shared" si="27"/>
        <v>208800</v>
      </c>
      <c r="H109" s="109" t="s">
        <v>477</v>
      </c>
      <c r="I109" s="68">
        <f t="shared" si="42"/>
        <v>229680</v>
      </c>
      <c r="M109" s="48">
        <f t="shared" si="28"/>
        <v>0</v>
      </c>
      <c r="N109" s="49">
        <f t="shared" si="29"/>
        <v>0</v>
      </c>
      <c r="O109" s="49">
        <f t="shared" si="30"/>
        <v>0</v>
      </c>
      <c r="P109" s="48">
        <f t="shared" si="31"/>
        <v>1</v>
      </c>
      <c r="Q109" s="49">
        <f t="shared" si="32"/>
        <v>229680</v>
      </c>
      <c r="R109" s="49">
        <f t="shared" si="33"/>
        <v>208800</v>
      </c>
      <c r="S109" s="48">
        <f t="shared" si="34"/>
        <v>0</v>
      </c>
      <c r="T109" s="49">
        <f t="shared" si="35"/>
        <v>0</v>
      </c>
      <c r="U109" s="49">
        <f t="shared" si="36"/>
        <v>0</v>
      </c>
      <c r="V109" s="49">
        <f t="shared" si="37"/>
        <v>0</v>
      </c>
      <c r="W109" s="49">
        <f t="shared" si="38"/>
        <v>0</v>
      </c>
      <c r="Y109" s="68">
        <f t="shared" si="23"/>
        <v>208800</v>
      </c>
    </row>
    <row r="110" spans="1:27" s="24" customFormat="1" ht="93.75" hidden="1" customHeight="1" x14ac:dyDescent="0.25">
      <c r="A110" s="16"/>
      <c r="B110" s="110">
        <f t="shared" si="39"/>
        <v>99</v>
      </c>
      <c r="C110" s="113" t="s">
        <v>148</v>
      </c>
      <c r="D110" s="117" t="s">
        <v>171</v>
      </c>
      <c r="E110" s="114" t="s">
        <v>172</v>
      </c>
      <c r="F110" s="68">
        <v>65000</v>
      </c>
      <c r="G110" s="68">
        <f t="shared" si="27"/>
        <v>904799.99999999988</v>
      </c>
      <c r="H110" s="109" t="s">
        <v>478</v>
      </c>
      <c r="I110" s="68">
        <f>ROUNDUP(G110,0)</f>
        <v>904800</v>
      </c>
      <c r="M110" s="48">
        <f t="shared" si="28"/>
        <v>0</v>
      </c>
      <c r="N110" s="49">
        <f t="shared" si="29"/>
        <v>0</v>
      </c>
      <c r="O110" s="49">
        <f t="shared" si="30"/>
        <v>0</v>
      </c>
      <c r="P110" s="48">
        <f t="shared" si="31"/>
        <v>0</v>
      </c>
      <c r="Q110" s="49">
        <f t="shared" si="32"/>
        <v>0</v>
      </c>
      <c r="R110" s="49">
        <f t="shared" si="33"/>
        <v>0</v>
      </c>
      <c r="S110" s="48">
        <f t="shared" si="34"/>
        <v>1</v>
      </c>
      <c r="T110" s="49">
        <f t="shared" si="35"/>
        <v>904800</v>
      </c>
      <c r="U110" s="49">
        <f t="shared" si="36"/>
        <v>0</v>
      </c>
      <c r="V110" s="49">
        <f t="shared" si="37"/>
        <v>0</v>
      </c>
      <c r="W110" s="49">
        <f t="shared" si="38"/>
        <v>0</v>
      </c>
      <c r="Y110" s="68">
        <f t="shared" si="23"/>
        <v>904799.99999999988</v>
      </c>
    </row>
    <row r="111" spans="1:27" s="24" customFormat="1" ht="82.5" hidden="1" customHeight="1" x14ac:dyDescent="0.25">
      <c r="A111" s="16"/>
      <c r="B111" s="110">
        <f t="shared" si="39"/>
        <v>100</v>
      </c>
      <c r="C111" s="113" t="s">
        <v>148</v>
      </c>
      <c r="D111" s="117" t="s">
        <v>173</v>
      </c>
      <c r="E111" s="114" t="s">
        <v>174</v>
      </c>
      <c r="F111" s="68">
        <v>4200</v>
      </c>
      <c r="G111" s="68">
        <f t="shared" si="27"/>
        <v>58463.999999999993</v>
      </c>
      <c r="H111" s="109" t="s">
        <v>477</v>
      </c>
      <c r="I111" s="68">
        <f>ROUNDUP(G111*1.1,0)</f>
        <v>64311</v>
      </c>
      <c r="M111" s="48">
        <f t="shared" si="28"/>
        <v>0</v>
      </c>
      <c r="N111" s="49">
        <f t="shared" si="29"/>
        <v>0</v>
      </c>
      <c r="O111" s="49">
        <f t="shared" si="30"/>
        <v>0</v>
      </c>
      <c r="P111" s="48">
        <f t="shared" si="31"/>
        <v>1</v>
      </c>
      <c r="Q111" s="49">
        <f t="shared" si="32"/>
        <v>64311</v>
      </c>
      <c r="R111" s="49">
        <f t="shared" si="33"/>
        <v>58463.999999999993</v>
      </c>
      <c r="S111" s="48">
        <f t="shared" si="34"/>
        <v>0</v>
      </c>
      <c r="T111" s="49">
        <f t="shared" si="35"/>
        <v>0</v>
      </c>
      <c r="U111" s="49">
        <f t="shared" si="36"/>
        <v>0</v>
      </c>
      <c r="V111" s="49">
        <f t="shared" si="37"/>
        <v>0</v>
      </c>
      <c r="W111" s="49">
        <f t="shared" si="38"/>
        <v>0</v>
      </c>
      <c r="Y111" s="68">
        <f t="shared" si="23"/>
        <v>58463.999999999993</v>
      </c>
    </row>
    <row r="112" spans="1:27" s="24" customFormat="1" ht="71.25" hidden="1" customHeight="1" x14ac:dyDescent="0.25">
      <c r="A112" s="16"/>
      <c r="B112" s="110">
        <f t="shared" si="39"/>
        <v>101</v>
      </c>
      <c r="C112" s="113" t="s">
        <v>148</v>
      </c>
      <c r="D112" s="117" t="s">
        <v>175</v>
      </c>
      <c r="E112" s="114" t="s">
        <v>176</v>
      </c>
      <c r="F112" s="68">
        <v>2800</v>
      </c>
      <c r="G112" s="68">
        <f t="shared" si="27"/>
        <v>38976</v>
      </c>
      <c r="H112" s="70" t="s">
        <v>463</v>
      </c>
      <c r="I112" s="73">
        <f>ROUNDUP(G112,0)</f>
        <v>38976</v>
      </c>
      <c r="M112" s="48">
        <f t="shared" si="28"/>
        <v>0</v>
      </c>
      <c r="N112" s="49">
        <f t="shared" si="29"/>
        <v>0</v>
      </c>
      <c r="O112" s="49">
        <f t="shared" si="30"/>
        <v>0</v>
      </c>
      <c r="P112" s="48">
        <f t="shared" si="31"/>
        <v>0</v>
      </c>
      <c r="Q112" s="49">
        <f t="shared" si="32"/>
        <v>0</v>
      </c>
      <c r="R112" s="49">
        <f t="shared" si="33"/>
        <v>0</v>
      </c>
      <c r="S112" s="48">
        <f t="shared" si="34"/>
        <v>0</v>
      </c>
      <c r="T112" s="49">
        <f t="shared" si="35"/>
        <v>0</v>
      </c>
      <c r="U112" s="49">
        <f t="shared" si="36"/>
        <v>1</v>
      </c>
      <c r="V112" s="49">
        <f t="shared" si="37"/>
        <v>38976</v>
      </c>
      <c r="W112" s="49">
        <f t="shared" si="38"/>
        <v>38976</v>
      </c>
      <c r="Y112" s="68">
        <f t="shared" si="23"/>
        <v>38976</v>
      </c>
    </row>
    <row r="113" spans="1:27" s="24" customFormat="1" ht="83.25" hidden="1" customHeight="1" x14ac:dyDescent="0.25">
      <c r="A113" s="16"/>
      <c r="B113" s="110">
        <f t="shared" si="39"/>
        <v>102</v>
      </c>
      <c r="C113" s="113" t="s">
        <v>148</v>
      </c>
      <c r="D113" s="117" t="s">
        <v>177</v>
      </c>
      <c r="E113" s="114" t="s">
        <v>178</v>
      </c>
      <c r="F113" s="68">
        <v>1212.3499999999999</v>
      </c>
      <c r="G113" s="68">
        <f t="shared" si="27"/>
        <v>16875.911999999997</v>
      </c>
      <c r="H113" s="109" t="s">
        <v>477</v>
      </c>
      <c r="I113" s="68">
        <f>ROUNDUP(G113*1.1,0)</f>
        <v>18564</v>
      </c>
      <c r="M113" s="48">
        <f t="shared" si="28"/>
        <v>0</v>
      </c>
      <c r="N113" s="49">
        <f t="shared" si="29"/>
        <v>0</v>
      </c>
      <c r="O113" s="49">
        <f t="shared" si="30"/>
        <v>0</v>
      </c>
      <c r="P113" s="48">
        <f t="shared" si="31"/>
        <v>1</v>
      </c>
      <c r="Q113" s="49">
        <f t="shared" si="32"/>
        <v>18564</v>
      </c>
      <c r="R113" s="49">
        <f t="shared" si="33"/>
        <v>16875.911999999997</v>
      </c>
      <c r="S113" s="48">
        <f t="shared" si="34"/>
        <v>0</v>
      </c>
      <c r="T113" s="49">
        <f t="shared" si="35"/>
        <v>0</v>
      </c>
      <c r="U113" s="49">
        <f t="shared" si="36"/>
        <v>0</v>
      </c>
      <c r="V113" s="49">
        <f t="shared" si="37"/>
        <v>0</v>
      </c>
      <c r="W113" s="49">
        <f t="shared" si="38"/>
        <v>0</v>
      </c>
      <c r="Y113" s="68">
        <f t="shared" si="23"/>
        <v>16875.911999999997</v>
      </c>
    </row>
    <row r="114" spans="1:27" s="24" customFormat="1" ht="105" hidden="1" customHeight="1" x14ac:dyDescent="0.25">
      <c r="A114" s="16"/>
      <c r="B114" s="110">
        <f t="shared" si="39"/>
        <v>103</v>
      </c>
      <c r="C114" s="113" t="s">
        <v>148</v>
      </c>
      <c r="D114" s="117" t="s">
        <v>179</v>
      </c>
      <c r="E114" s="114" t="s">
        <v>180</v>
      </c>
      <c r="F114" s="68">
        <v>787.4</v>
      </c>
      <c r="G114" s="68">
        <f t="shared" si="27"/>
        <v>10960.607999999998</v>
      </c>
      <c r="H114" s="70" t="s">
        <v>463</v>
      </c>
      <c r="I114" s="73">
        <f>ROUNDUP(G114,0)</f>
        <v>10961</v>
      </c>
      <c r="M114" s="48">
        <f t="shared" si="28"/>
        <v>0</v>
      </c>
      <c r="N114" s="49">
        <f t="shared" si="29"/>
        <v>0</v>
      </c>
      <c r="O114" s="49">
        <f t="shared" si="30"/>
        <v>0</v>
      </c>
      <c r="P114" s="48">
        <f t="shared" si="31"/>
        <v>0</v>
      </c>
      <c r="Q114" s="49">
        <f t="shared" si="32"/>
        <v>0</v>
      </c>
      <c r="R114" s="49">
        <f t="shared" si="33"/>
        <v>0</v>
      </c>
      <c r="S114" s="48">
        <f t="shared" si="34"/>
        <v>0</v>
      </c>
      <c r="T114" s="49">
        <f t="shared" si="35"/>
        <v>0</v>
      </c>
      <c r="U114" s="49">
        <f t="shared" si="36"/>
        <v>1</v>
      </c>
      <c r="V114" s="49">
        <f t="shared" si="37"/>
        <v>10961</v>
      </c>
      <c r="W114" s="49">
        <f t="shared" si="38"/>
        <v>10960.607999999998</v>
      </c>
      <c r="Y114" s="68">
        <f t="shared" si="23"/>
        <v>10960.607999999998</v>
      </c>
    </row>
    <row r="115" spans="1:27" s="24" customFormat="1" ht="90" hidden="1" customHeight="1" x14ac:dyDescent="0.25">
      <c r="A115" s="16"/>
      <c r="B115" s="110">
        <f t="shared" si="39"/>
        <v>104</v>
      </c>
      <c r="C115" s="113" t="s">
        <v>148</v>
      </c>
      <c r="D115" s="117" t="s">
        <v>181</v>
      </c>
      <c r="E115" s="114" t="s">
        <v>182</v>
      </c>
      <c r="F115" s="68">
        <v>5100</v>
      </c>
      <c r="G115" s="68">
        <f t="shared" si="27"/>
        <v>70992</v>
      </c>
      <c r="H115" s="109" t="s">
        <v>477</v>
      </c>
      <c r="I115" s="68">
        <f>ROUNDUP(G115*1.1,0)</f>
        <v>78092</v>
      </c>
      <c r="M115" s="48">
        <f t="shared" si="28"/>
        <v>0</v>
      </c>
      <c r="N115" s="49">
        <f t="shared" si="29"/>
        <v>0</v>
      </c>
      <c r="O115" s="49">
        <f t="shared" si="30"/>
        <v>0</v>
      </c>
      <c r="P115" s="48">
        <f t="shared" si="31"/>
        <v>1</v>
      </c>
      <c r="Q115" s="49">
        <f t="shared" si="32"/>
        <v>78092</v>
      </c>
      <c r="R115" s="49">
        <f t="shared" si="33"/>
        <v>70992</v>
      </c>
      <c r="S115" s="48">
        <f t="shared" si="34"/>
        <v>0</v>
      </c>
      <c r="T115" s="49">
        <f t="shared" si="35"/>
        <v>0</v>
      </c>
      <c r="U115" s="49">
        <f t="shared" si="36"/>
        <v>0</v>
      </c>
      <c r="V115" s="49">
        <f t="shared" si="37"/>
        <v>0</v>
      </c>
      <c r="W115" s="49">
        <f t="shared" si="38"/>
        <v>0</v>
      </c>
      <c r="Y115" s="68">
        <f t="shared" si="23"/>
        <v>70992</v>
      </c>
    </row>
    <row r="116" spans="1:27" s="24" customFormat="1" ht="101.25" hidden="1" customHeight="1" x14ac:dyDescent="0.25">
      <c r="A116" s="16"/>
      <c r="B116" s="110">
        <f t="shared" si="39"/>
        <v>105</v>
      </c>
      <c r="C116" s="113" t="s">
        <v>148</v>
      </c>
      <c r="D116" s="117" t="s">
        <v>183</v>
      </c>
      <c r="E116" s="114" t="s">
        <v>184</v>
      </c>
      <c r="F116" s="68">
        <v>4427.5</v>
      </c>
      <c r="G116" s="68">
        <f t="shared" si="27"/>
        <v>61630.799999999996</v>
      </c>
      <c r="H116" s="109" t="s">
        <v>478</v>
      </c>
      <c r="I116" s="68">
        <f>ROUNDUP(G116,0)</f>
        <v>61631</v>
      </c>
      <c r="M116" s="48">
        <f t="shared" si="28"/>
        <v>0</v>
      </c>
      <c r="N116" s="49">
        <f t="shared" si="29"/>
        <v>0</v>
      </c>
      <c r="O116" s="49">
        <f t="shared" si="30"/>
        <v>0</v>
      </c>
      <c r="P116" s="48">
        <f t="shared" si="31"/>
        <v>0</v>
      </c>
      <c r="Q116" s="49">
        <f t="shared" si="32"/>
        <v>0</v>
      </c>
      <c r="R116" s="49">
        <f t="shared" si="33"/>
        <v>0</v>
      </c>
      <c r="S116" s="48">
        <f t="shared" si="34"/>
        <v>1</v>
      </c>
      <c r="T116" s="49">
        <f t="shared" si="35"/>
        <v>61631</v>
      </c>
      <c r="U116" s="49">
        <f t="shared" si="36"/>
        <v>0</v>
      </c>
      <c r="V116" s="49">
        <f t="shared" si="37"/>
        <v>0</v>
      </c>
      <c r="W116" s="49">
        <f t="shared" si="38"/>
        <v>0</v>
      </c>
      <c r="Y116" s="68">
        <f t="shared" si="23"/>
        <v>61630.799999999996</v>
      </c>
    </row>
    <row r="117" spans="1:27" s="24" customFormat="1" ht="81.75" hidden="1" customHeight="1" x14ac:dyDescent="0.25">
      <c r="A117" s="16"/>
      <c r="B117" s="110">
        <f t="shared" si="39"/>
        <v>106</v>
      </c>
      <c r="C117" s="113" t="s">
        <v>148</v>
      </c>
      <c r="D117" s="117" t="s">
        <v>185</v>
      </c>
      <c r="E117" s="114" t="s">
        <v>186</v>
      </c>
      <c r="F117" s="68">
        <v>2247</v>
      </c>
      <c r="G117" s="68">
        <f t="shared" si="27"/>
        <v>31278.239999999998</v>
      </c>
      <c r="H117" s="70" t="s">
        <v>463</v>
      </c>
      <c r="I117" s="73">
        <f t="shared" ref="I117" si="43">ROUNDUP(G117,0)</f>
        <v>31279</v>
      </c>
      <c r="M117" s="48">
        <f t="shared" si="28"/>
        <v>0</v>
      </c>
      <c r="N117" s="49">
        <f t="shared" si="29"/>
        <v>0</v>
      </c>
      <c r="O117" s="49">
        <f t="shared" si="30"/>
        <v>0</v>
      </c>
      <c r="P117" s="48">
        <f t="shared" si="31"/>
        <v>0</v>
      </c>
      <c r="Q117" s="49">
        <f t="shared" si="32"/>
        <v>0</v>
      </c>
      <c r="R117" s="49">
        <f t="shared" si="33"/>
        <v>0</v>
      </c>
      <c r="S117" s="48">
        <f t="shared" si="34"/>
        <v>0</v>
      </c>
      <c r="T117" s="49">
        <f t="shared" si="35"/>
        <v>0</v>
      </c>
      <c r="U117" s="49">
        <f t="shared" si="36"/>
        <v>1</v>
      </c>
      <c r="V117" s="49">
        <f t="shared" si="37"/>
        <v>31279</v>
      </c>
      <c r="W117" s="49">
        <f t="shared" si="38"/>
        <v>31278.239999999998</v>
      </c>
      <c r="Y117" s="68">
        <f t="shared" si="23"/>
        <v>31278.239999999998</v>
      </c>
    </row>
    <row r="118" spans="1:27" s="24" customFormat="1" ht="81" hidden="1" customHeight="1" x14ac:dyDescent="0.2">
      <c r="A118" s="16"/>
      <c r="B118" s="110">
        <f t="shared" si="39"/>
        <v>107</v>
      </c>
      <c r="C118" s="113" t="s">
        <v>148</v>
      </c>
      <c r="D118" s="117" t="s">
        <v>187</v>
      </c>
      <c r="E118" s="114" t="s">
        <v>188</v>
      </c>
      <c r="F118" s="68">
        <v>960.3</v>
      </c>
      <c r="G118" s="68">
        <f t="shared" si="27"/>
        <v>13367.375999999997</v>
      </c>
      <c r="H118" s="109" t="s">
        <v>462</v>
      </c>
      <c r="I118" s="68">
        <f t="shared" ref="I118:I119" si="44">ROUNDUP(+G118*1.15,0)</f>
        <v>15373</v>
      </c>
      <c r="M118" s="48">
        <f t="shared" si="28"/>
        <v>1</v>
      </c>
      <c r="N118" s="49">
        <f t="shared" si="29"/>
        <v>15373</v>
      </c>
      <c r="O118" s="49">
        <f t="shared" si="30"/>
        <v>13367.375999999997</v>
      </c>
      <c r="P118" s="48">
        <f t="shared" si="31"/>
        <v>0</v>
      </c>
      <c r="Q118" s="49">
        <f t="shared" si="32"/>
        <v>0</v>
      </c>
      <c r="R118" s="49">
        <f t="shared" si="33"/>
        <v>0</v>
      </c>
      <c r="S118" s="48">
        <f t="shared" si="34"/>
        <v>0</v>
      </c>
      <c r="T118" s="49">
        <f t="shared" si="35"/>
        <v>0</v>
      </c>
      <c r="U118" s="49">
        <f t="shared" si="36"/>
        <v>0</v>
      </c>
      <c r="V118" s="49">
        <f t="shared" si="37"/>
        <v>0</v>
      </c>
      <c r="W118" s="49">
        <f t="shared" si="38"/>
        <v>0</v>
      </c>
      <c r="Y118" s="68">
        <f t="shared" si="23"/>
        <v>13367.375999999997</v>
      </c>
      <c r="Z118" s="158"/>
      <c r="AA118" s="18" t="s">
        <v>571</v>
      </c>
    </row>
    <row r="119" spans="1:27" s="24" customFormat="1" ht="96" hidden="1" customHeight="1" x14ac:dyDescent="0.2">
      <c r="A119" s="16"/>
      <c r="B119" s="110">
        <f t="shared" si="39"/>
        <v>108</v>
      </c>
      <c r="C119" s="113" t="s">
        <v>148</v>
      </c>
      <c r="D119" s="117" t="s">
        <v>189</v>
      </c>
      <c r="E119" s="114" t="s">
        <v>190</v>
      </c>
      <c r="F119" s="68">
        <v>4256</v>
      </c>
      <c r="G119" s="68">
        <f t="shared" si="27"/>
        <v>59243.519999999997</v>
      </c>
      <c r="H119" s="120" t="s">
        <v>462</v>
      </c>
      <c r="I119" s="68">
        <f t="shared" si="44"/>
        <v>68131</v>
      </c>
      <c r="M119" s="48">
        <f t="shared" si="28"/>
        <v>1</v>
      </c>
      <c r="N119" s="49">
        <f t="shared" si="29"/>
        <v>68131</v>
      </c>
      <c r="O119" s="49">
        <f t="shared" si="30"/>
        <v>59243.519999999997</v>
      </c>
      <c r="P119" s="48">
        <f t="shared" si="31"/>
        <v>0</v>
      </c>
      <c r="Q119" s="49">
        <f t="shared" si="32"/>
        <v>0</v>
      </c>
      <c r="R119" s="49">
        <f t="shared" si="33"/>
        <v>0</v>
      </c>
      <c r="S119" s="48">
        <f t="shared" si="34"/>
        <v>0</v>
      </c>
      <c r="T119" s="49">
        <f t="shared" si="35"/>
        <v>0</v>
      </c>
      <c r="U119" s="49">
        <f t="shared" si="36"/>
        <v>0</v>
      </c>
      <c r="V119" s="49">
        <f t="shared" si="37"/>
        <v>0</v>
      </c>
      <c r="W119" s="49">
        <f t="shared" si="38"/>
        <v>0</v>
      </c>
      <c r="Y119" s="68">
        <f t="shared" si="23"/>
        <v>59243.519999999997</v>
      </c>
      <c r="Z119" s="158"/>
      <c r="AA119" s="18" t="s">
        <v>571</v>
      </c>
    </row>
    <row r="120" spans="1:27" s="24" customFormat="1" ht="97.5" hidden="1" customHeight="1" x14ac:dyDescent="0.25">
      <c r="A120" s="16"/>
      <c r="B120" s="110">
        <f t="shared" si="39"/>
        <v>109</v>
      </c>
      <c r="C120" s="113" t="s">
        <v>148</v>
      </c>
      <c r="D120" s="117" t="s">
        <v>191</v>
      </c>
      <c r="E120" s="114" t="s">
        <v>192</v>
      </c>
      <c r="F120" s="68">
        <v>8400</v>
      </c>
      <c r="G120" s="68">
        <f t="shared" si="27"/>
        <v>116927.99999999999</v>
      </c>
      <c r="H120" s="109" t="s">
        <v>477</v>
      </c>
      <c r="I120" s="68">
        <f t="shared" ref="I120:I122" si="45">ROUNDUP(G120*1.1,0)</f>
        <v>128621</v>
      </c>
      <c r="M120" s="48">
        <f t="shared" si="28"/>
        <v>0</v>
      </c>
      <c r="N120" s="49">
        <f t="shared" si="29"/>
        <v>0</v>
      </c>
      <c r="O120" s="49">
        <f t="shared" si="30"/>
        <v>0</v>
      </c>
      <c r="P120" s="48">
        <f t="shared" si="31"/>
        <v>1</v>
      </c>
      <c r="Q120" s="49">
        <f t="shared" si="32"/>
        <v>128621</v>
      </c>
      <c r="R120" s="49">
        <f t="shared" si="33"/>
        <v>116927.99999999999</v>
      </c>
      <c r="S120" s="48">
        <f t="shared" si="34"/>
        <v>0</v>
      </c>
      <c r="T120" s="49">
        <f t="shared" si="35"/>
        <v>0</v>
      </c>
      <c r="U120" s="49">
        <f t="shared" si="36"/>
        <v>0</v>
      </c>
      <c r="V120" s="49">
        <f t="shared" si="37"/>
        <v>0</v>
      </c>
      <c r="W120" s="49">
        <f t="shared" si="38"/>
        <v>0</v>
      </c>
      <c r="Y120" s="68">
        <f t="shared" ref="Y120:Y123" si="46">G120</f>
        <v>116927.99999999999</v>
      </c>
    </row>
    <row r="121" spans="1:27" s="24" customFormat="1" ht="85.5" hidden="1" customHeight="1" x14ac:dyDescent="0.25">
      <c r="A121" s="16"/>
      <c r="B121" s="110">
        <f t="shared" si="39"/>
        <v>110</v>
      </c>
      <c r="C121" s="113" t="s">
        <v>148</v>
      </c>
      <c r="D121" s="117" t="s">
        <v>193</v>
      </c>
      <c r="E121" s="114" t="s">
        <v>194</v>
      </c>
      <c r="F121" s="68">
        <v>9061.5</v>
      </c>
      <c r="G121" s="68">
        <f t="shared" si="27"/>
        <v>126136.07999999999</v>
      </c>
      <c r="H121" s="109" t="s">
        <v>477</v>
      </c>
      <c r="I121" s="68">
        <f t="shared" si="45"/>
        <v>138750</v>
      </c>
      <c r="M121" s="48">
        <f t="shared" si="28"/>
        <v>0</v>
      </c>
      <c r="N121" s="49">
        <f t="shared" si="29"/>
        <v>0</v>
      </c>
      <c r="O121" s="49">
        <f t="shared" si="30"/>
        <v>0</v>
      </c>
      <c r="P121" s="48">
        <f t="shared" si="31"/>
        <v>1</v>
      </c>
      <c r="Q121" s="49">
        <f t="shared" si="32"/>
        <v>138750</v>
      </c>
      <c r="R121" s="49">
        <f t="shared" si="33"/>
        <v>126136.07999999999</v>
      </c>
      <c r="S121" s="48">
        <f t="shared" si="34"/>
        <v>0</v>
      </c>
      <c r="T121" s="49">
        <f t="shared" si="35"/>
        <v>0</v>
      </c>
      <c r="U121" s="49">
        <f t="shared" si="36"/>
        <v>0</v>
      </c>
      <c r="V121" s="49">
        <f t="shared" si="37"/>
        <v>0</v>
      </c>
      <c r="W121" s="49">
        <f t="shared" si="38"/>
        <v>0</v>
      </c>
      <c r="Y121" s="68">
        <f t="shared" si="46"/>
        <v>126136.07999999999</v>
      </c>
    </row>
    <row r="122" spans="1:27" s="24" customFormat="1" ht="92.25" hidden="1" customHeight="1" x14ac:dyDescent="0.25">
      <c r="A122" s="16"/>
      <c r="B122" s="110">
        <f t="shared" si="39"/>
        <v>111</v>
      </c>
      <c r="C122" s="113" t="s">
        <v>148</v>
      </c>
      <c r="D122" s="117" t="s">
        <v>195</v>
      </c>
      <c r="E122" s="114" t="s">
        <v>196</v>
      </c>
      <c r="F122" s="68">
        <v>20000</v>
      </c>
      <c r="G122" s="68">
        <f t="shared" si="27"/>
        <v>278400</v>
      </c>
      <c r="H122" s="109" t="s">
        <v>477</v>
      </c>
      <c r="I122" s="68">
        <f t="shared" si="45"/>
        <v>306240</v>
      </c>
      <c r="M122" s="48">
        <f t="shared" si="28"/>
        <v>0</v>
      </c>
      <c r="N122" s="49">
        <f t="shared" si="29"/>
        <v>0</v>
      </c>
      <c r="O122" s="49">
        <f t="shared" si="30"/>
        <v>0</v>
      </c>
      <c r="P122" s="48">
        <f t="shared" si="31"/>
        <v>1</v>
      </c>
      <c r="Q122" s="49">
        <f t="shared" si="32"/>
        <v>306240</v>
      </c>
      <c r="R122" s="49">
        <f t="shared" si="33"/>
        <v>278400</v>
      </c>
      <c r="S122" s="48">
        <f t="shared" si="34"/>
        <v>0</v>
      </c>
      <c r="T122" s="49">
        <f t="shared" si="35"/>
        <v>0</v>
      </c>
      <c r="U122" s="49">
        <f t="shared" si="36"/>
        <v>0</v>
      </c>
      <c r="V122" s="49">
        <f t="shared" si="37"/>
        <v>0</v>
      </c>
      <c r="W122" s="49">
        <f t="shared" si="38"/>
        <v>0</v>
      </c>
      <c r="Y122" s="68">
        <f t="shared" si="46"/>
        <v>278400</v>
      </c>
    </row>
    <row r="123" spans="1:27" s="24" customFormat="1" ht="80.25" hidden="1" customHeight="1" x14ac:dyDescent="0.2">
      <c r="A123" s="16"/>
      <c r="B123" s="110">
        <f t="shared" si="39"/>
        <v>112</v>
      </c>
      <c r="C123" s="113" t="s">
        <v>148</v>
      </c>
      <c r="D123" s="117" t="s">
        <v>197</v>
      </c>
      <c r="E123" s="114" t="s">
        <v>22</v>
      </c>
      <c r="F123" s="68">
        <v>8730.2999999999993</v>
      </c>
      <c r="G123" s="68">
        <f t="shared" si="27"/>
        <v>121525.77599999998</v>
      </c>
      <c r="H123" s="109" t="s">
        <v>462</v>
      </c>
      <c r="I123" s="68">
        <f>ROUNDUP(+G123*1.15,0)</f>
        <v>139755</v>
      </c>
      <c r="M123" s="48">
        <f t="shared" si="28"/>
        <v>1</v>
      </c>
      <c r="N123" s="49">
        <f t="shared" si="29"/>
        <v>139755</v>
      </c>
      <c r="O123" s="49">
        <f t="shared" si="30"/>
        <v>121525.77599999998</v>
      </c>
      <c r="P123" s="48">
        <f t="shared" si="31"/>
        <v>0</v>
      </c>
      <c r="Q123" s="49">
        <f t="shared" si="32"/>
        <v>0</v>
      </c>
      <c r="R123" s="49">
        <f t="shared" si="33"/>
        <v>0</v>
      </c>
      <c r="S123" s="48">
        <f t="shared" si="34"/>
        <v>0</v>
      </c>
      <c r="T123" s="49">
        <f t="shared" si="35"/>
        <v>0</v>
      </c>
      <c r="U123" s="49">
        <f t="shared" si="36"/>
        <v>0</v>
      </c>
      <c r="V123" s="49">
        <f t="shared" si="37"/>
        <v>0</v>
      </c>
      <c r="W123" s="49">
        <f t="shared" si="38"/>
        <v>0</v>
      </c>
      <c r="Y123" s="68">
        <f t="shared" si="46"/>
        <v>121525.77599999998</v>
      </c>
      <c r="Z123" s="158"/>
      <c r="AA123" s="18" t="s">
        <v>571</v>
      </c>
    </row>
    <row r="124" spans="1:27" s="24" customFormat="1" ht="108.75" hidden="1" customHeight="1" x14ac:dyDescent="0.25">
      <c r="A124" s="16"/>
      <c r="B124" s="110">
        <f t="shared" si="39"/>
        <v>113</v>
      </c>
      <c r="C124" s="113" t="s">
        <v>148</v>
      </c>
      <c r="D124" s="117" t="s">
        <v>198</v>
      </c>
      <c r="E124" s="114" t="s">
        <v>22</v>
      </c>
      <c r="F124" s="68">
        <v>190350</v>
      </c>
      <c r="G124" s="68">
        <f t="shared" si="27"/>
        <v>2649672</v>
      </c>
      <c r="H124" s="109" t="s">
        <v>477</v>
      </c>
      <c r="I124" s="68">
        <f>ROUNDUP(G124*1.1,0)</f>
        <v>2914640</v>
      </c>
      <c r="M124" s="48">
        <f t="shared" si="28"/>
        <v>0</v>
      </c>
      <c r="N124" s="49">
        <f t="shared" si="29"/>
        <v>0</v>
      </c>
      <c r="O124" s="49">
        <f t="shared" si="30"/>
        <v>0</v>
      </c>
      <c r="P124" s="48">
        <f t="shared" si="31"/>
        <v>1</v>
      </c>
      <c r="Q124" s="49">
        <f t="shared" si="32"/>
        <v>2914640</v>
      </c>
      <c r="R124" s="49">
        <f t="shared" si="33"/>
        <v>2649672</v>
      </c>
      <c r="S124" s="48">
        <f t="shared" si="34"/>
        <v>0</v>
      </c>
      <c r="T124" s="49">
        <f t="shared" si="35"/>
        <v>0</v>
      </c>
      <c r="U124" s="49">
        <f t="shared" si="36"/>
        <v>0</v>
      </c>
      <c r="V124" s="49">
        <f t="shared" si="37"/>
        <v>0</v>
      </c>
      <c r="W124" s="49">
        <f t="shared" si="38"/>
        <v>0</v>
      </c>
      <c r="Y124" s="68"/>
    </row>
    <row r="125" spans="1:27" s="24" customFormat="1" ht="97.5" hidden="1" customHeight="1" x14ac:dyDescent="0.25">
      <c r="A125" s="16"/>
      <c r="B125" s="110">
        <f t="shared" si="39"/>
        <v>114</v>
      </c>
      <c r="C125" s="113" t="s">
        <v>148</v>
      </c>
      <c r="D125" s="117" t="s">
        <v>199</v>
      </c>
      <c r="E125" s="114" t="s">
        <v>200</v>
      </c>
      <c r="F125" s="68">
        <v>25000</v>
      </c>
      <c r="G125" s="68">
        <f t="shared" si="27"/>
        <v>348000</v>
      </c>
      <c r="H125" s="109" t="s">
        <v>478</v>
      </c>
      <c r="I125" s="68">
        <f>ROUNDUP(G125,0)</f>
        <v>348000</v>
      </c>
      <c r="M125" s="48">
        <f t="shared" si="28"/>
        <v>0</v>
      </c>
      <c r="N125" s="49">
        <f t="shared" si="29"/>
        <v>0</v>
      </c>
      <c r="O125" s="49">
        <f t="shared" si="30"/>
        <v>0</v>
      </c>
      <c r="P125" s="48">
        <f t="shared" si="31"/>
        <v>0</v>
      </c>
      <c r="Q125" s="49">
        <f t="shared" si="32"/>
        <v>0</v>
      </c>
      <c r="R125" s="49">
        <f t="shared" si="33"/>
        <v>0</v>
      </c>
      <c r="S125" s="48">
        <f t="shared" si="34"/>
        <v>1</v>
      </c>
      <c r="T125" s="49">
        <f t="shared" si="35"/>
        <v>348000</v>
      </c>
      <c r="U125" s="49">
        <f t="shared" si="36"/>
        <v>0</v>
      </c>
      <c r="V125" s="49">
        <f t="shared" si="37"/>
        <v>0</v>
      </c>
      <c r="W125" s="49">
        <f t="shared" si="38"/>
        <v>0</v>
      </c>
      <c r="Y125" s="68"/>
    </row>
    <row r="126" spans="1:27" s="25" customFormat="1" ht="91.5" hidden="1" customHeight="1" x14ac:dyDescent="0.25">
      <c r="A126" s="14"/>
      <c r="B126" s="110">
        <f t="shared" si="39"/>
        <v>115</v>
      </c>
      <c r="C126" s="113" t="s">
        <v>148</v>
      </c>
      <c r="D126" s="117" t="s">
        <v>201</v>
      </c>
      <c r="E126" s="114" t="s">
        <v>202</v>
      </c>
      <c r="F126" s="68">
        <v>110000</v>
      </c>
      <c r="G126" s="68">
        <f t="shared" si="27"/>
        <v>1531200</v>
      </c>
      <c r="H126" s="109" t="s">
        <v>477</v>
      </c>
      <c r="I126" s="68">
        <f t="shared" ref="I126:I128" si="47">ROUNDUP(G126*1.1,0)</f>
        <v>1684320</v>
      </c>
      <c r="M126" s="48">
        <f t="shared" si="28"/>
        <v>0</v>
      </c>
      <c r="N126" s="49">
        <f t="shared" si="29"/>
        <v>0</v>
      </c>
      <c r="O126" s="49">
        <f t="shared" si="30"/>
        <v>0</v>
      </c>
      <c r="P126" s="48">
        <f t="shared" si="31"/>
        <v>1</v>
      </c>
      <c r="Q126" s="49">
        <f t="shared" si="32"/>
        <v>1684320</v>
      </c>
      <c r="R126" s="49">
        <f t="shared" si="33"/>
        <v>1531200</v>
      </c>
      <c r="S126" s="48">
        <f t="shared" si="34"/>
        <v>0</v>
      </c>
      <c r="T126" s="49">
        <f t="shared" si="35"/>
        <v>0</v>
      </c>
      <c r="U126" s="49">
        <f t="shared" si="36"/>
        <v>0</v>
      </c>
      <c r="V126" s="49">
        <f t="shared" si="37"/>
        <v>0</v>
      </c>
      <c r="W126" s="49">
        <f t="shared" si="38"/>
        <v>0</v>
      </c>
      <c r="Y126" s="68"/>
    </row>
    <row r="127" spans="1:27" s="25" customFormat="1" ht="112.5" hidden="1" customHeight="1" x14ac:dyDescent="0.25">
      <c r="A127" s="14"/>
      <c r="B127" s="110">
        <f t="shared" si="39"/>
        <v>116</v>
      </c>
      <c r="C127" s="113" t="s">
        <v>148</v>
      </c>
      <c r="D127" s="117" t="s">
        <v>203</v>
      </c>
      <c r="E127" s="114" t="s">
        <v>86</v>
      </c>
      <c r="F127" s="68">
        <v>20000</v>
      </c>
      <c r="G127" s="68">
        <f t="shared" si="27"/>
        <v>278400</v>
      </c>
      <c r="H127" s="109" t="s">
        <v>477</v>
      </c>
      <c r="I127" s="68">
        <f t="shared" si="47"/>
        <v>306240</v>
      </c>
      <c r="M127" s="48">
        <f t="shared" si="28"/>
        <v>0</v>
      </c>
      <c r="N127" s="49">
        <f t="shared" si="29"/>
        <v>0</v>
      </c>
      <c r="O127" s="49">
        <f t="shared" si="30"/>
        <v>0</v>
      </c>
      <c r="P127" s="48">
        <f t="shared" si="31"/>
        <v>1</v>
      </c>
      <c r="Q127" s="49">
        <f t="shared" si="32"/>
        <v>306240</v>
      </c>
      <c r="R127" s="49">
        <f t="shared" si="33"/>
        <v>278400</v>
      </c>
      <c r="S127" s="48">
        <f t="shared" si="34"/>
        <v>0</v>
      </c>
      <c r="T127" s="49">
        <f t="shared" si="35"/>
        <v>0</v>
      </c>
      <c r="U127" s="49">
        <f t="shared" si="36"/>
        <v>0</v>
      </c>
      <c r="V127" s="49">
        <f t="shared" si="37"/>
        <v>0</v>
      </c>
      <c r="W127" s="49">
        <f t="shared" si="38"/>
        <v>0</v>
      </c>
      <c r="Y127" s="68"/>
    </row>
    <row r="128" spans="1:27" s="25" customFormat="1" ht="101.25" hidden="1" customHeight="1" x14ac:dyDescent="0.25">
      <c r="A128" s="16"/>
      <c r="B128" s="110">
        <f t="shared" si="39"/>
        <v>117</v>
      </c>
      <c r="C128" s="113" t="s">
        <v>148</v>
      </c>
      <c r="D128" s="117" t="s">
        <v>204</v>
      </c>
      <c r="E128" s="114" t="s">
        <v>119</v>
      </c>
      <c r="F128" s="68">
        <v>1817000</v>
      </c>
      <c r="G128" s="68">
        <f t="shared" si="27"/>
        <v>25292640</v>
      </c>
      <c r="H128" s="109" t="s">
        <v>477</v>
      </c>
      <c r="I128" s="68">
        <f t="shared" si="47"/>
        <v>27821904</v>
      </c>
      <c r="M128" s="48">
        <f t="shared" si="28"/>
        <v>0</v>
      </c>
      <c r="N128" s="49">
        <f t="shared" si="29"/>
        <v>0</v>
      </c>
      <c r="O128" s="49">
        <f t="shared" si="30"/>
        <v>0</v>
      </c>
      <c r="P128" s="48">
        <f t="shared" si="31"/>
        <v>1</v>
      </c>
      <c r="Q128" s="49">
        <f t="shared" si="32"/>
        <v>27821904</v>
      </c>
      <c r="R128" s="49">
        <f t="shared" si="33"/>
        <v>25292640</v>
      </c>
      <c r="S128" s="48">
        <f t="shared" si="34"/>
        <v>0</v>
      </c>
      <c r="T128" s="49">
        <f t="shared" si="35"/>
        <v>0</v>
      </c>
      <c r="U128" s="49">
        <f t="shared" si="36"/>
        <v>0</v>
      </c>
      <c r="V128" s="49">
        <f t="shared" si="37"/>
        <v>0</v>
      </c>
      <c r="W128" s="49">
        <f t="shared" si="38"/>
        <v>0</v>
      </c>
      <c r="Y128" s="68"/>
    </row>
    <row r="129" spans="1:26" s="25" customFormat="1" ht="69" hidden="1" customHeight="1" x14ac:dyDescent="0.25">
      <c r="A129" s="14"/>
      <c r="B129" s="110">
        <f t="shared" si="39"/>
        <v>118</v>
      </c>
      <c r="C129" s="113" t="s">
        <v>148</v>
      </c>
      <c r="D129" s="117" t="s">
        <v>205</v>
      </c>
      <c r="E129" s="114" t="s">
        <v>206</v>
      </c>
      <c r="F129" s="68">
        <v>4345</v>
      </c>
      <c r="G129" s="68">
        <f t="shared" si="27"/>
        <v>60482.399999999994</v>
      </c>
      <c r="H129" s="70" t="s">
        <v>463</v>
      </c>
      <c r="I129" s="73">
        <f>ROUNDUP(G129,0)</f>
        <v>60483</v>
      </c>
      <c r="J129" s="26">
        <f>SUM(I99:I129)</f>
        <v>37352766</v>
      </c>
      <c r="K129" s="26">
        <f>+Nuevos!I17</f>
        <v>13224000</v>
      </c>
      <c r="L129" s="26">
        <f t="shared" ref="L129:L130" si="48">+K129+J129</f>
        <v>50576766</v>
      </c>
      <c r="M129" s="48">
        <f t="shared" si="28"/>
        <v>0</v>
      </c>
      <c r="N129" s="49">
        <f t="shared" si="29"/>
        <v>0</v>
      </c>
      <c r="O129" s="49">
        <f t="shared" si="30"/>
        <v>0</v>
      </c>
      <c r="P129" s="48">
        <f t="shared" si="31"/>
        <v>0</v>
      </c>
      <c r="Q129" s="49">
        <f t="shared" si="32"/>
        <v>0</v>
      </c>
      <c r="R129" s="49">
        <f t="shared" si="33"/>
        <v>0</v>
      </c>
      <c r="S129" s="48">
        <f t="shared" si="34"/>
        <v>0</v>
      </c>
      <c r="T129" s="49">
        <f t="shared" si="35"/>
        <v>0</v>
      </c>
      <c r="U129" s="49">
        <f t="shared" si="36"/>
        <v>1</v>
      </c>
      <c r="V129" s="49">
        <f t="shared" si="37"/>
        <v>60483</v>
      </c>
      <c r="W129" s="49">
        <f t="shared" si="38"/>
        <v>60482.399999999994</v>
      </c>
      <c r="Y129" s="68"/>
    </row>
    <row r="130" spans="1:26" s="18" customFormat="1" ht="50.1" hidden="1" customHeight="1" x14ac:dyDescent="0.2">
      <c r="A130" s="16"/>
      <c r="B130" s="110">
        <f t="shared" si="39"/>
        <v>119</v>
      </c>
      <c r="C130" s="113" t="s">
        <v>207</v>
      </c>
      <c r="D130" s="117" t="s">
        <v>208</v>
      </c>
      <c r="E130" s="112" t="s">
        <v>113</v>
      </c>
      <c r="F130" s="68">
        <v>1656360.75</v>
      </c>
      <c r="G130" s="68">
        <f t="shared" si="27"/>
        <v>23056541.639999997</v>
      </c>
      <c r="H130" s="109" t="s">
        <v>477</v>
      </c>
      <c r="I130" s="68">
        <f t="shared" ref="I130:I133" si="49">ROUNDUP(G130*1.1,0)</f>
        <v>25362196</v>
      </c>
      <c r="J130" s="26">
        <f>+I130</f>
        <v>25362196</v>
      </c>
      <c r="L130" s="26">
        <f t="shared" si="48"/>
        <v>25362196</v>
      </c>
      <c r="M130" s="48">
        <f t="shared" si="28"/>
        <v>0</v>
      </c>
      <c r="N130" s="49">
        <f t="shared" si="29"/>
        <v>0</v>
      </c>
      <c r="O130" s="49">
        <f t="shared" si="30"/>
        <v>0</v>
      </c>
      <c r="P130" s="48">
        <f t="shared" si="31"/>
        <v>1</v>
      </c>
      <c r="Q130" s="49">
        <f t="shared" si="32"/>
        <v>25362196</v>
      </c>
      <c r="R130" s="49">
        <f t="shared" si="33"/>
        <v>23056541.639999997</v>
      </c>
      <c r="S130" s="48">
        <f t="shared" si="34"/>
        <v>0</v>
      </c>
      <c r="T130" s="49">
        <f t="shared" si="35"/>
        <v>0</v>
      </c>
      <c r="U130" s="49">
        <f t="shared" si="36"/>
        <v>0</v>
      </c>
      <c r="V130" s="49">
        <f t="shared" si="37"/>
        <v>0</v>
      </c>
      <c r="W130" s="49">
        <f t="shared" si="38"/>
        <v>0</v>
      </c>
      <c r="Y130" s="68"/>
    </row>
    <row r="131" spans="1:26" ht="93" hidden="1" customHeight="1" x14ac:dyDescent="0.2">
      <c r="B131" s="110">
        <f t="shared" si="39"/>
        <v>120</v>
      </c>
      <c r="C131" s="113" t="s">
        <v>209</v>
      </c>
      <c r="D131" s="111" t="s">
        <v>210</v>
      </c>
      <c r="E131" s="114" t="s">
        <v>211</v>
      </c>
      <c r="F131" s="68">
        <v>13330.2</v>
      </c>
      <c r="G131" s="68">
        <f t="shared" si="27"/>
        <v>185556.38400000002</v>
      </c>
      <c r="H131" s="109" t="s">
        <v>477</v>
      </c>
      <c r="I131" s="68">
        <f t="shared" si="49"/>
        <v>204113</v>
      </c>
      <c r="M131" s="48">
        <f t="shared" si="28"/>
        <v>0</v>
      </c>
      <c r="N131" s="49">
        <f t="shared" si="29"/>
        <v>0</v>
      </c>
      <c r="O131" s="49">
        <f t="shared" si="30"/>
        <v>0</v>
      </c>
      <c r="P131" s="48">
        <f t="shared" si="31"/>
        <v>1</v>
      </c>
      <c r="Q131" s="49">
        <f t="shared" si="32"/>
        <v>204113</v>
      </c>
      <c r="R131" s="49">
        <f t="shared" si="33"/>
        <v>185556.38400000002</v>
      </c>
      <c r="S131" s="48">
        <f t="shared" si="34"/>
        <v>0</v>
      </c>
      <c r="T131" s="49">
        <f t="shared" si="35"/>
        <v>0</v>
      </c>
      <c r="U131" s="49">
        <f t="shared" si="36"/>
        <v>0</v>
      </c>
      <c r="V131" s="49">
        <f t="shared" si="37"/>
        <v>0</v>
      </c>
      <c r="W131" s="49">
        <f t="shared" si="38"/>
        <v>0</v>
      </c>
      <c r="Y131" s="68"/>
      <c r="Z131" s="15"/>
    </row>
    <row r="132" spans="1:26" s="18" customFormat="1" ht="102" hidden="1" customHeight="1" x14ac:dyDescent="0.2">
      <c r="A132" s="16"/>
      <c r="B132" s="110">
        <f t="shared" si="39"/>
        <v>121</v>
      </c>
      <c r="C132" s="113" t="s">
        <v>209</v>
      </c>
      <c r="D132" s="111" t="s">
        <v>212</v>
      </c>
      <c r="E132" s="114" t="s">
        <v>213</v>
      </c>
      <c r="F132" s="68">
        <v>57000</v>
      </c>
      <c r="G132" s="68">
        <f t="shared" si="27"/>
        <v>793440</v>
      </c>
      <c r="H132" s="109" t="s">
        <v>477</v>
      </c>
      <c r="I132" s="68">
        <f t="shared" si="49"/>
        <v>872784</v>
      </c>
      <c r="M132" s="48">
        <f t="shared" si="28"/>
        <v>0</v>
      </c>
      <c r="N132" s="49">
        <f t="shared" si="29"/>
        <v>0</v>
      </c>
      <c r="O132" s="49">
        <f t="shared" si="30"/>
        <v>0</v>
      </c>
      <c r="P132" s="48">
        <f t="shared" si="31"/>
        <v>1</v>
      </c>
      <c r="Q132" s="49">
        <f t="shared" si="32"/>
        <v>872784</v>
      </c>
      <c r="R132" s="49">
        <f t="shared" si="33"/>
        <v>793440</v>
      </c>
      <c r="S132" s="48">
        <f t="shared" si="34"/>
        <v>0</v>
      </c>
      <c r="T132" s="49">
        <f t="shared" si="35"/>
        <v>0</v>
      </c>
      <c r="U132" s="49">
        <f t="shared" si="36"/>
        <v>0</v>
      </c>
      <c r="V132" s="49">
        <f t="shared" si="37"/>
        <v>0</v>
      </c>
      <c r="W132" s="49">
        <f t="shared" si="38"/>
        <v>0</v>
      </c>
      <c r="Y132" s="68"/>
    </row>
    <row r="133" spans="1:26" ht="374.25" hidden="1" customHeight="1" x14ac:dyDescent="0.2">
      <c r="B133" s="110">
        <f t="shared" si="39"/>
        <v>122</v>
      </c>
      <c r="C133" s="113" t="s">
        <v>209</v>
      </c>
      <c r="D133" s="111" t="s">
        <v>214</v>
      </c>
      <c r="E133" s="114" t="s">
        <v>215</v>
      </c>
      <c r="F133" s="68">
        <v>125000</v>
      </c>
      <c r="G133" s="68">
        <f t="shared" si="27"/>
        <v>1739999.9999999998</v>
      </c>
      <c r="H133" s="109" t="s">
        <v>477</v>
      </c>
      <c r="I133" s="68">
        <f t="shared" si="49"/>
        <v>1914000</v>
      </c>
      <c r="M133" s="48">
        <f t="shared" si="28"/>
        <v>0</v>
      </c>
      <c r="N133" s="49">
        <f t="shared" si="29"/>
        <v>0</v>
      </c>
      <c r="O133" s="49">
        <f t="shared" si="30"/>
        <v>0</v>
      </c>
      <c r="P133" s="48">
        <f t="shared" si="31"/>
        <v>1</v>
      </c>
      <c r="Q133" s="49">
        <f t="shared" si="32"/>
        <v>1914000</v>
      </c>
      <c r="R133" s="49">
        <f t="shared" si="33"/>
        <v>1739999.9999999998</v>
      </c>
      <c r="S133" s="48">
        <f t="shared" si="34"/>
        <v>0</v>
      </c>
      <c r="T133" s="49">
        <f t="shared" si="35"/>
        <v>0</v>
      </c>
      <c r="U133" s="49">
        <f t="shared" si="36"/>
        <v>0</v>
      </c>
      <c r="V133" s="49">
        <f t="shared" si="37"/>
        <v>0</v>
      </c>
      <c r="W133" s="49">
        <f t="shared" si="38"/>
        <v>0</v>
      </c>
      <c r="Y133" s="68"/>
      <c r="Z133" s="15"/>
    </row>
    <row r="134" spans="1:26" ht="108" customHeight="1" x14ac:dyDescent="0.2">
      <c r="B134" s="110">
        <f t="shared" si="39"/>
        <v>123</v>
      </c>
      <c r="C134" s="113" t="s">
        <v>209</v>
      </c>
      <c r="D134" s="111" t="s">
        <v>216</v>
      </c>
      <c r="E134" s="114" t="s">
        <v>217</v>
      </c>
      <c r="F134" s="68">
        <v>60000</v>
      </c>
      <c r="G134" s="68">
        <f t="shared" si="27"/>
        <v>835200</v>
      </c>
      <c r="H134" s="70" t="s">
        <v>462</v>
      </c>
      <c r="I134" s="68">
        <f>ROUNDUP(+G134*1.15,0)</f>
        <v>960480</v>
      </c>
      <c r="M134" s="48">
        <f t="shared" si="28"/>
        <v>1</v>
      </c>
      <c r="N134" s="49">
        <f t="shared" si="29"/>
        <v>960480</v>
      </c>
      <c r="O134" s="49">
        <f t="shared" si="30"/>
        <v>835200</v>
      </c>
      <c r="P134" s="48">
        <f t="shared" si="31"/>
        <v>0</v>
      </c>
      <c r="Q134" s="49">
        <f t="shared" si="32"/>
        <v>0</v>
      </c>
      <c r="R134" s="49">
        <f t="shared" si="33"/>
        <v>0</v>
      </c>
      <c r="S134" s="48">
        <f t="shared" si="34"/>
        <v>0</v>
      </c>
      <c r="T134" s="49">
        <f t="shared" si="35"/>
        <v>0</v>
      </c>
      <c r="U134" s="49">
        <f t="shared" si="36"/>
        <v>0</v>
      </c>
      <c r="V134" s="49">
        <f t="shared" si="37"/>
        <v>0</v>
      </c>
      <c r="W134" s="49">
        <f t="shared" si="38"/>
        <v>0</v>
      </c>
      <c r="Y134" s="68">
        <v>960480</v>
      </c>
      <c r="Z134" s="157">
        <v>1</v>
      </c>
    </row>
    <row r="135" spans="1:26" ht="121.5" hidden="1" customHeight="1" x14ac:dyDescent="0.2">
      <c r="B135" s="110">
        <f t="shared" si="39"/>
        <v>124</v>
      </c>
      <c r="C135" s="113" t="s">
        <v>209</v>
      </c>
      <c r="D135" s="111" t="s">
        <v>218</v>
      </c>
      <c r="E135" s="114" t="s">
        <v>41</v>
      </c>
      <c r="F135" s="128">
        <v>95000</v>
      </c>
      <c r="G135" s="68">
        <f t="shared" si="27"/>
        <v>1322400</v>
      </c>
      <c r="H135" s="109" t="s">
        <v>477</v>
      </c>
      <c r="I135" s="68">
        <f t="shared" ref="I135:I144" si="50">ROUNDUP(G135*1.1,0)</f>
        <v>1454640</v>
      </c>
      <c r="M135" s="48">
        <f t="shared" si="28"/>
        <v>0</v>
      </c>
      <c r="N135" s="49">
        <f t="shared" si="29"/>
        <v>0</v>
      </c>
      <c r="O135" s="49">
        <f t="shared" si="30"/>
        <v>0</v>
      </c>
      <c r="P135" s="48">
        <f t="shared" si="31"/>
        <v>1</v>
      </c>
      <c r="Q135" s="49">
        <f t="shared" si="32"/>
        <v>1454640</v>
      </c>
      <c r="R135" s="49">
        <f t="shared" si="33"/>
        <v>1322400</v>
      </c>
      <c r="S135" s="48">
        <f t="shared" si="34"/>
        <v>0</v>
      </c>
      <c r="T135" s="49">
        <f t="shared" si="35"/>
        <v>0</v>
      </c>
      <c r="U135" s="49">
        <f t="shared" si="36"/>
        <v>0</v>
      </c>
      <c r="V135" s="49">
        <f t="shared" si="37"/>
        <v>0</v>
      </c>
      <c r="W135" s="49">
        <f t="shared" si="38"/>
        <v>0</v>
      </c>
      <c r="Y135" s="68"/>
      <c r="Z135" s="15"/>
    </row>
    <row r="136" spans="1:26" ht="104.25" hidden="1" customHeight="1" x14ac:dyDescent="0.2">
      <c r="B136" s="110">
        <f t="shared" si="39"/>
        <v>125</v>
      </c>
      <c r="C136" s="113" t="s">
        <v>209</v>
      </c>
      <c r="D136" s="111" t="s">
        <v>219</v>
      </c>
      <c r="E136" s="114" t="s">
        <v>86</v>
      </c>
      <c r="F136" s="68">
        <v>26250</v>
      </c>
      <c r="G136" s="68">
        <f t="shared" si="27"/>
        <v>365400</v>
      </c>
      <c r="H136" s="109" t="s">
        <v>477</v>
      </c>
      <c r="I136" s="68">
        <f t="shared" si="50"/>
        <v>401940</v>
      </c>
      <c r="M136" s="48">
        <f t="shared" si="28"/>
        <v>0</v>
      </c>
      <c r="N136" s="49">
        <f t="shared" si="29"/>
        <v>0</v>
      </c>
      <c r="O136" s="49">
        <f t="shared" si="30"/>
        <v>0</v>
      </c>
      <c r="P136" s="48">
        <f t="shared" si="31"/>
        <v>1</v>
      </c>
      <c r="Q136" s="49">
        <f t="shared" si="32"/>
        <v>401940</v>
      </c>
      <c r="R136" s="49">
        <f t="shared" si="33"/>
        <v>365400</v>
      </c>
      <c r="S136" s="48">
        <f t="shared" si="34"/>
        <v>0</v>
      </c>
      <c r="T136" s="49">
        <f t="shared" si="35"/>
        <v>0</v>
      </c>
      <c r="U136" s="49">
        <f t="shared" si="36"/>
        <v>0</v>
      </c>
      <c r="V136" s="49">
        <f t="shared" si="37"/>
        <v>0</v>
      </c>
      <c r="W136" s="49">
        <f t="shared" si="38"/>
        <v>0</v>
      </c>
      <c r="Y136" s="68"/>
      <c r="Z136" s="15"/>
    </row>
    <row r="137" spans="1:26" ht="116.25" hidden="1" customHeight="1" x14ac:dyDescent="0.2">
      <c r="A137" s="16"/>
      <c r="B137" s="110">
        <f t="shared" si="39"/>
        <v>126</v>
      </c>
      <c r="C137" s="113" t="s">
        <v>209</v>
      </c>
      <c r="D137" s="111" t="s">
        <v>220</v>
      </c>
      <c r="E137" s="114" t="s">
        <v>22</v>
      </c>
      <c r="F137" s="68">
        <v>920000</v>
      </c>
      <c r="G137" s="68">
        <f t="shared" si="27"/>
        <v>12806400</v>
      </c>
      <c r="H137" s="109" t="s">
        <v>477</v>
      </c>
      <c r="I137" s="68">
        <f t="shared" si="50"/>
        <v>14087040</v>
      </c>
      <c r="M137" s="48">
        <f t="shared" si="28"/>
        <v>0</v>
      </c>
      <c r="N137" s="49">
        <f t="shared" si="29"/>
        <v>0</v>
      </c>
      <c r="O137" s="49">
        <f t="shared" si="30"/>
        <v>0</v>
      </c>
      <c r="P137" s="48">
        <f t="shared" si="31"/>
        <v>1</v>
      </c>
      <c r="Q137" s="49">
        <f t="shared" si="32"/>
        <v>14087040</v>
      </c>
      <c r="R137" s="49">
        <f t="shared" si="33"/>
        <v>12806400</v>
      </c>
      <c r="S137" s="48">
        <f t="shared" si="34"/>
        <v>0</v>
      </c>
      <c r="T137" s="49">
        <f t="shared" si="35"/>
        <v>0</v>
      </c>
      <c r="U137" s="49">
        <f t="shared" si="36"/>
        <v>0</v>
      </c>
      <c r="V137" s="49">
        <f t="shared" si="37"/>
        <v>0</v>
      </c>
      <c r="W137" s="49">
        <f t="shared" si="38"/>
        <v>0</v>
      </c>
      <c r="Y137" s="68"/>
      <c r="Z137" s="15"/>
    </row>
    <row r="138" spans="1:26" ht="94.5" hidden="1" customHeight="1" x14ac:dyDescent="0.2">
      <c r="A138" s="21"/>
      <c r="B138" s="110">
        <f t="shared" si="39"/>
        <v>127</v>
      </c>
      <c r="C138" s="113" t="s">
        <v>209</v>
      </c>
      <c r="D138" s="111" t="s">
        <v>221</v>
      </c>
      <c r="E138" s="114" t="s">
        <v>18</v>
      </c>
      <c r="F138" s="68">
        <v>22500</v>
      </c>
      <c r="G138" s="68">
        <f>+F138*12</f>
        <v>270000</v>
      </c>
      <c r="H138" s="109" t="s">
        <v>477</v>
      </c>
      <c r="I138" s="68">
        <f t="shared" si="50"/>
        <v>297000</v>
      </c>
      <c r="M138" s="48">
        <f t="shared" si="28"/>
        <v>0</v>
      </c>
      <c r="N138" s="49">
        <f t="shared" si="29"/>
        <v>0</v>
      </c>
      <c r="O138" s="49">
        <f t="shared" si="30"/>
        <v>0</v>
      </c>
      <c r="P138" s="48">
        <f t="shared" si="31"/>
        <v>1</v>
      </c>
      <c r="Q138" s="49">
        <f t="shared" si="32"/>
        <v>297000</v>
      </c>
      <c r="R138" s="49">
        <f t="shared" si="33"/>
        <v>270000</v>
      </c>
      <c r="S138" s="48">
        <f t="shared" si="34"/>
        <v>0</v>
      </c>
      <c r="T138" s="49">
        <f t="shared" si="35"/>
        <v>0</v>
      </c>
      <c r="U138" s="49">
        <f t="shared" si="36"/>
        <v>0</v>
      </c>
      <c r="V138" s="49">
        <f t="shared" si="37"/>
        <v>0</v>
      </c>
      <c r="W138" s="49">
        <f t="shared" si="38"/>
        <v>0</v>
      </c>
      <c r="Y138" s="68"/>
      <c r="Z138" s="15"/>
    </row>
    <row r="139" spans="1:26" ht="50.1" hidden="1" customHeight="1" x14ac:dyDescent="0.2">
      <c r="A139" s="21"/>
      <c r="B139" s="110">
        <f t="shared" si="39"/>
        <v>128</v>
      </c>
      <c r="C139" s="113" t="s">
        <v>209</v>
      </c>
      <c r="D139" s="111" t="s">
        <v>450</v>
      </c>
      <c r="E139" s="114" t="s">
        <v>431</v>
      </c>
      <c r="F139" s="68">
        <v>33000</v>
      </c>
      <c r="G139" s="68">
        <f>+F139*12</f>
        <v>396000</v>
      </c>
      <c r="H139" s="109" t="s">
        <v>477</v>
      </c>
      <c r="I139" s="68">
        <f t="shared" si="50"/>
        <v>435600</v>
      </c>
      <c r="J139" s="26">
        <f>SUM(I131:I139)</f>
        <v>20627597</v>
      </c>
      <c r="K139" s="57">
        <f>+Nuevos!I14</f>
        <v>21576000</v>
      </c>
      <c r="L139" s="26">
        <f>+K139+J139</f>
        <v>42203597</v>
      </c>
      <c r="M139" s="48">
        <f t="shared" si="28"/>
        <v>0</v>
      </c>
      <c r="N139" s="49">
        <f t="shared" si="29"/>
        <v>0</v>
      </c>
      <c r="O139" s="49">
        <f t="shared" si="30"/>
        <v>0</v>
      </c>
      <c r="P139" s="48">
        <f t="shared" si="31"/>
        <v>1</v>
      </c>
      <c r="Q139" s="49">
        <f t="shared" si="32"/>
        <v>435600</v>
      </c>
      <c r="R139" s="49">
        <f t="shared" si="33"/>
        <v>396000</v>
      </c>
      <c r="S139" s="48">
        <f t="shared" si="34"/>
        <v>0</v>
      </c>
      <c r="T139" s="49">
        <f t="shared" si="35"/>
        <v>0</v>
      </c>
      <c r="U139" s="49">
        <f t="shared" si="36"/>
        <v>0</v>
      </c>
      <c r="V139" s="49">
        <f t="shared" si="37"/>
        <v>0</v>
      </c>
      <c r="W139" s="49">
        <f t="shared" si="38"/>
        <v>0</v>
      </c>
      <c r="Y139" s="68"/>
      <c r="Z139" s="15"/>
    </row>
    <row r="140" spans="1:26" s="25" customFormat="1" ht="128.25" hidden="1" customHeight="1" x14ac:dyDescent="0.25">
      <c r="A140" s="14"/>
      <c r="B140" s="110">
        <f t="shared" si="39"/>
        <v>129</v>
      </c>
      <c r="C140" s="113" t="s">
        <v>222</v>
      </c>
      <c r="D140" s="111" t="s">
        <v>223</v>
      </c>
      <c r="E140" s="112" t="s">
        <v>145</v>
      </c>
      <c r="F140" s="68">
        <v>30000</v>
      </c>
      <c r="G140" s="68">
        <f t="shared" si="27"/>
        <v>417600</v>
      </c>
      <c r="H140" s="109" t="s">
        <v>477</v>
      </c>
      <c r="I140" s="68">
        <f t="shared" si="50"/>
        <v>459360</v>
      </c>
      <c r="M140" s="48">
        <f t="shared" si="28"/>
        <v>0</v>
      </c>
      <c r="N140" s="49">
        <f t="shared" si="29"/>
        <v>0</v>
      </c>
      <c r="O140" s="49">
        <f t="shared" si="30"/>
        <v>0</v>
      </c>
      <c r="P140" s="48">
        <f t="shared" si="31"/>
        <v>1</v>
      </c>
      <c r="Q140" s="49">
        <f t="shared" si="32"/>
        <v>459360</v>
      </c>
      <c r="R140" s="49">
        <f t="shared" si="33"/>
        <v>417600</v>
      </c>
      <c r="S140" s="48">
        <f t="shared" si="34"/>
        <v>0</v>
      </c>
      <c r="T140" s="49">
        <f t="shared" si="35"/>
        <v>0</v>
      </c>
      <c r="U140" s="49">
        <f t="shared" si="36"/>
        <v>0</v>
      </c>
      <c r="V140" s="49">
        <f t="shared" si="37"/>
        <v>0</v>
      </c>
      <c r="W140" s="49">
        <f t="shared" si="38"/>
        <v>0</v>
      </c>
      <c r="Y140" s="68"/>
    </row>
    <row r="141" spans="1:26" s="24" customFormat="1" ht="111.75" hidden="1" customHeight="1" x14ac:dyDescent="0.25">
      <c r="A141" s="16"/>
      <c r="B141" s="110">
        <f t="shared" si="39"/>
        <v>130</v>
      </c>
      <c r="C141" s="113" t="s">
        <v>222</v>
      </c>
      <c r="D141" s="111" t="s">
        <v>224</v>
      </c>
      <c r="E141" s="112" t="s">
        <v>22</v>
      </c>
      <c r="F141" s="68">
        <v>50000</v>
      </c>
      <c r="G141" s="68">
        <f t="shared" ref="G141:G204" si="51">+F141*12*1.16</f>
        <v>696000</v>
      </c>
      <c r="H141" s="109" t="s">
        <v>477</v>
      </c>
      <c r="I141" s="68">
        <f t="shared" si="50"/>
        <v>765600</v>
      </c>
      <c r="M141" s="48">
        <f t="shared" ref="M141:M204" si="52">IF(H141="sustitución",1,0)</f>
        <v>0</v>
      </c>
      <c r="N141" s="49">
        <f t="shared" ref="N141:N204" si="53">IF($H141="sustitución",$I141,0)</f>
        <v>0</v>
      </c>
      <c r="O141" s="49">
        <f t="shared" ref="O141:O204" si="54">IF($H141="sustitución",$G141,0)</f>
        <v>0</v>
      </c>
      <c r="P141" s="48">
        <f t="shared" ref="P141:P204" si="55">IF(H141="Renovación con incremento",1,0)</f>
        <v>1</v>
      </c>
      <c r="Q141" s="49">
        <f t="shared" ref="Q141:Q204" si="56">IF($H141="Renovación con incremento",$I141,0)</f>
        <v>765600</v>
      </c>
      <c r="R141" s="49">
        <f t="shared" ref="R141:R204" si="57">IF($H141="Renovación con incremento",$G141,0)</f>
        <v>696000</v>
      </c>
      <c r="S141" s="48">
        <f t="shared" ref="S141:S204" si="58">IF(H141="Renovación sin incremento",1,0)</f>
        <v>0</v>
      </c>
      <c r="T141" s="49">
        <f t="shared" ref="T141:T204" si="59">IF($H141="Renovación sin incremento",$I141,0)</f>
        <v>0</v>
      </c>
      <c r="U141" s="49">
        <f t="shared" ref="U141:U204" si="60">IF($H141="Cancelación",1,0)</f>
        <v>0</v>
      </c>
      <c r="V141" s="49">
        <f t="shared" ref="V141:V204" si="61">IF($H141="Cancelación",$I141,0)</f>
        <v>0</v>
      </c>
      <c r="W141" s="49">
        <f t="shared" ref="W141:W204" si="62">IF($H141="Cancelación",$G141,0)</f>
        <v>0</v>
      </c>
      <c r="Y141" s="68"/>
    </row>
    <row r="142" spans="1:26" s="24" customFormat="1" ht="93.75" hidden="1" customHeight="1" x14ac:dyDescent="0.25">
      <c r="A142" s="16"/>
      <c r="B142" s="110">
        <f t="shared" ref="B142:B205" si="63">+B141+1</f>
        <v>131</v>
      </c>
      <c r="C142" s="113" t="s">
        <v>222</v>
      </c>
      <c r="D142" s="111" t="s">
        <v>225</v>
      </c>
      <c r="E142" s="112" t="s">
        <v>22</v>
      </c>
      <c r="F142" s="68">
        <v>95000</v>
      </c>
      <c r="G142" s="68">
        <f t="shared" si="51"/>
        <v>1322400</v>
      </c>
      <c r="H142" s="109" t="s">
        <v>477</v>
      </c>
      <c r="I142" s="68">
        <f t="shared" si="50"/>
        <v>1454640</v>
      </c>
      <c r="M142" s="48">
        <f t="shared" si="52"/>
        <v>0</v>
      </c>
      <c r="N142" s="49">
        <f t="shared" si="53"/>
        <v>0</v>
      </c>
      <c r="O142" s="49">
        <f t="shared" si="54"/>
        <v>0</v>
      </c>
      <c r="P142" s="48">
        <f t="shared" si="55"/>
        <v>1</v>
      </c>
      <c r="Q142" s="49">
        <f t="shared" si="56"/>
        <v>1454640</v>
      </c>
      <c r="R142" s="49">
        <f t="shared" si="57"/>
        <v>1322400</v>
      </c>
      <c r="S142" s="48">
        <f t="shared" si="58"/>
        <v>0</v>
      </c>
      <c r="T142" s="49">
        <f t="shared" si="59"/>
        <v>0</v>
      </c>
      <c r="U142" s="49">
        <f t="shared" si="60"/>
        <v>0</v>
      </c>
      <c r="V142" s="49">
        <f t="shared" si="61"/>
        <v>0</v>
      </c>
      <c r="W142" s="49">
        <f t="shared" si="62"/>
        <v>0</v>
      </c>
      <c r="Y142" s="68"/>
    </row>
    <row r="143" spans="1:26" s="24" customFormat="1" ht="105.75" hidden="1" customHeight="1" x14ac:dyDescent="0.25">
      <c r="A143" s="16"/>
      <c r="B143" s="110">
        <f t="shared" si="63"/>
        <v>132</v>
      </c>
      <c r="C143" s="113" t="s">
        <v>222</v>
      </c>
      <c r="D143" s="111" t="s">
        <v>226</v>
      </c>
      <c r="E143" s="112" t="s">
        <v>227</v>
      </c>
      <c r="F143" s="68">
        <v>29485.07</v>
      </c>
      <c r="G143" s="68">
        <f t="shared" si="51"/>
        <v>410432.17439999996</v>
      </c>
      <c r="H143" s="109" t="s">
        <v>477</v>
      </c>
      <c r="I143" s="68">
        <f t="shared" si="50"/>
        <v>451476</v>
      </c>
      <c r="M143" s="48">
        <f t="shared" si="52"/>
        <v>0</v>
      </c>
      <c r="N143" s="49">
        <f t="shared" si="53"/>
        <v>0</v>
      </c>
      <c r="O143" s="49">
        <f t="shared" si="54"/>
        <v>0</v>
      </c>
      <c r="P143" s="48">
        <f t="shared" si="55"/>
        <v>1</v>
      </c>
      <c r="Q143" s="49">
        <f t="shared" si="56"/>
        <v>451476</v>
      </c>
      <c r="R143" s="49">
        <f t="shared" si="57"/>
        <v>410432.17439999996</v>
      </c>
      <c r="S143" s="48">
        <f t="shared" si="58"/>
        <v>0</v>
      </c>
      <c r="T143" s="49">
        <f t="shared" si="59"/>
        <v>0</v>
      </c>
      <c r="U143" s="49">
        <f t="shared" si="60"/>
        <v>0</v>
      </c>
      <c r="V143" s="49">
        <f t="shared" si="61"/>
        <v>0</v>
      </c>
      <c r="W143" s="49">
        <f t="shared" si="62"/>
        <v>0</v>
      </c>
      <c r="Y143" s="68"/>
    </row>
    <row r="144" spans="1:26" s="24" customFormat="1" ht="105.75" hidden="1" customHeight="1" x14ac:dyDescent="0.25">
      <c r="A144" s="16"/>
      <c r="B144" s="110">
        <f t="shared" si="63"/>
        <v>133</v>
      </c>
      <c r="C144" s="113" t="s">
        <v>222</v>
      </c>
      <c r="D144" s="111" t="s">
        <v>228</v>
      </c>
      <c r="E144" s="112" t="s">
        <v>41</v>
      </c>
      <c r="F144" s="68">
        <v>25000</v>
      </c>
      <c r="G144" s="68">
        <f t="shared" si="51"/>
        <v>348000</v>
      </c>
      <c r="H144" s="109" t="s">
        <v>477</v>
      </c>
      <c r="I144" s="68">
        <f t="shared" si="50"/>
        <v>382800</v>
      </c>
      <c r="M144" s="48">
        <f t="shared" si="52"/>
        <v>0</v>
      </c>
      <c r="N144" s="49">
        <f t="shared" si="53"/>
        <v>0</v>
      </c>
      <c r="O144" s="49">
        <f t="shared" si="54"/>
        <v>0</v>
      </c>
      <c r="P144" s="48">
        <f t="shared" si="55"/>
        <v>1</v>
      </c>
      <c r="Q144" s="49">
        <f t="shared" si="56"/>
        <v>382800</v>
      </c>
      <c r="R144" s="49">
        <f t="shared" si="57"/>
        <v>348000</v>
      </c>
      <c r="S144" s="48">
        <f t="shared" si="58"/>
        <v>0</v>
      </c>
      <c r="T144" s="49">
        <f t="shared" si="59"/>
        <v>0</v>
      </c>
      <c r="U144" s="49">
        <f t="shared" si="60"/>
        <v>0</v>
      </c>
      <c r="V144" s="49">
        <f t="shared" si="61"/>
        <v>0</v>
      </c>
      <c r="W144" s="49">
        <f t="shared" si="62"/>
        <v>0</v>
      </c>
      <c r="Y144" s="68"/>
    </row>
    <row r="145" spans="1:26" s="24" customFormat="1" ht="114.75" hidden="1" customHeight="1" x14ac:dyDescent="0.25">
      <c r="A145" s="16"/>
      <c r="B145" s="110">
        <f t="shared" si="63"/>
        <v>134</v>
      </c>
      <c r="C145" s="113" t="s">
        <v>222</v>
      </c>
      <c r="D145" s="111" t="s">
        <v>229</v>
      </c>
      <c r="E145" s="122" t="s">
        <v>230</v>
      </c>
      <c r="F145" s="68">
        <v>52500</v>
      </c>
      <c r="G145" s="68">
        <f t="shared" si="51"/>
        <v>730800</v>
      </c>
      <c r="H145" s="109" t="s">
        <v>478</v>
      </c>
      <c r="I145" s="68">
        <f>ROUNDUP(G145,0)</f>
        <v>730800</v>
      </c>
      <c r="M145" s="48">
        <f t="shared" si="52"/>
        <v>0</v>
      </c>
      <c r="N145" s="49">
        <f t="shared" si="53"/>
        <v>0</v>
      </c>
      <c r="O145" s="49">
        <f t="shared" si="54"/>
        <v>0</v>
      </c>
      <c r="P145" s="48">
        <f t="shared" si="55"/>
        <v>0</v>
      </c>
      <c r="Q145" s="49">
        <f t="shared" si="56"/>
        <v>0</v>
      </c>
      <c r="R145" s="49">
        <f t="shared" si="57"/>
        <v>0</v>
      </c>
      <c r="S145" s="48">
        <f t="shared" si="58"/>
        <v>1</v>
      </c>
      <c r="T145" s="49">
        <f t="shared" si="59"/>
        <v>730800</v>
      </c>
      <c r="U145" s="49">
        <f t="shared" si="60"/>
        <v>0</v>
      </c>
      <c r="V145" s="49">
        <f t="shared" si="61"/>
        <v>0</v>
      </c>
      <c r="W145" s="49">
        <f t="shared" si="62"/>
        <v>0</v>
      </c>
      <c r="Y145" s="68"/>
    </row>
    <row r="146" spans="1:26" s="24" customFormat="1" ht="50.1" hidden="1" customHeight="1" x14ac:dyDescent="0.25">
      <c r="A146" s="21"/>
      <c r="B146" s="110">
        <f t="shared" si="63"/>
        <v>135</v>
      </c>
      <c r="C146" s="113" t="s">
        <v>222</v>
      </c>
      <c r="D146" s="111" t="s">
        <v>231</v>
      </c>
      <c r="E146" s="112" t="s">
        <v>232</v>
      </c>
      <c r="F146" s="68">
        <v>63550</v>
      </c>
      <c r="G146" s="68">
        <f t="shared" si="51"/>
        <v>884615.99999999988</v>
      </c>
      <c r="H146" s="109" t="s">
        <v>478</v>
      </c>
      <c r="I146" s="68">
        <f>ROUNDUP(G146,0)</f>
        <v>884616</v>
      </c>
      <c r="J146" s="26">
        <f>SUM(I140:I146)</f>
        <v>5129292</v>
      </c>
      <c r="K146" s="26">
        <f>+Nuevos!I20</f>
        <v>3793920</v>
      </c>
      <c r="L146" s="26">
        <f>+K146+J146</f>
        <v>8923212</v>
      </c>
      <c r="M146" s="48">
        <f t="shared" si="52"/>
        <v>0</v>
      </c>
      <c r="N146" s="49">
        <f t="shared" si="53"/>
        <v>0</v>
      </c>
      <c r="O146" s="49">
        <f t="shared" si="54"/>
        <v>0</v>
      </c>
      <c r="P146" s="48">
        <f t="shared" si="55"/>
        <v>0</v>
      </c>
      <c r="Q146" s="49">
        <f t="shared" si="56"/>
        <v>0</v>
      </c>
      <c r="R146" s="49">
        <f t="shared" si="57"/>
        <v>0</v>
      </c>
      <c r="S146" s="48">
        <f t="shared" si="58"/>
        <v>1</v>
      </c>
      <c r="T146" s="49">
        <f t="shared" si="59"/>
        <v>884616</v>
      </c>
      <c r="U146" s="49">
        <f t="shared" si="60"/>
        <v>0</v>
      </c>
      <c r="V146" s="49">
        <f t="shared" si="61"/>
        <v>0</v>
      </c>
      <c r="W146" s="49">
        <f t="shared" si="62"/>
        <v>0</v>
      </c>
      <c r="Y146" s="68"/>
    </row>
    <row r="147" spans="1:26" s="25" customFormat="1" ht="76.5" hidden="1" customHeight="1" x14ac:dyDescent="0.25">
      <c r="A147" s="14"/>
      <c r="B147" s="110">
        <f t="shared" si="63"/>
        <v>136</v>
      </c>
      <c r="C147" s="113" t="s">
        <v>233</v>
      </c>
      <c r="D147" s="117" t="s">
        <v>234</v>
      </c>
      <c r="E147" s="114" t="s">
        <v>235</v>
      </c>
      <c r="F147" s="68">
        <v>8500</v>
      </c>
      <c r="G147" s="68">
        <f t="shared" si="51"/>
        <v>118319.99999999999</v>
      </c>
      <c r="H147" s="109" t="s">
        <v>477</v>
      </c>
      <c r="I147" s="68">
        <f t="shared" ref="I147:I148" si="64">ROUNDUP(G147*1.1,0)</f>
        <v>130152</v>
      </c>
      <c r="M147" s="48">
        <f t="shared" si="52"/>
        <v>0</v>
      </c>
      <c r="N147" s="49">
        <f t="shared" si="53"/>
        <v>0</v>
      </c>
      <c r="O147" s="49">
        <f t="shared" si="54"/>
        <v>0</v>
      </c>
      <c r="P147" s="48">
        <f t="shared" si="55"/>
        <v>1</v>
      </c>
      <c r="Q147" s="49">
        <f t="shared" si="56"/>
        <v>130152</v>
      </c>
      <c r="R147" s="49">
        <f t="shared" si="57"/>
        <v>118319.99999999999</v>
      </c>
      <c r="S147" s="48">
        <f t="shared" si="58"/>
        <v>0</v>
      </c>
      <c r="T147" s="49">
        <f t="shared" si="59"/>
        <v>0</v>
      </c>
      <c r="U147" s="49">
        <f t="shared" si="60"/>
        <v>0</v>
      </c>
      <c r="V147" s="49">
        <f t="shared" si="61"/>
        <v>0</v>
      </c>
      <c r="W147" s="49">
        <f t="shared" si="62"/>
        <v>0</v>
      </c>
      <c r="Y147" s="68"/>
    </row>
    <row r="148" spans="1:26" s="24" customFormat="1" ht="50.1" hidden="1" customHeight="1" x14ac:dyDescent="0.25">
      <c r="A148" s="16"/>
      <c r="B148" s="110">
        <f t="shared" si="63"/>
        <v>137</v>
      </c>
      <c r="C148" s="113" t="s">
        <v>233</v>
      </c>
      <c r="D148" s="117" t="s">
        <v>236</v>
      </c>
      <c r="E148" s="114" t="s">
        <v>237</v>
      </c>
      <c r="F148" s="68">
        <v>8617.14</v>
      </c>
      <c r="G148" s="68">
        <f t="shared" si="51"/>
        <v>119950.58879999998</v>
      </c>
      <c r="H148" s="109" t="s">
        <v>477</v>
      </c>
      <c r="I148" s="68">
        <f t="shared" si="64"/>
        <v>131946</v>
      </c>
      <c r="J148" s="26">
        <f>+I148+I147</f>
        <v>262098</v>
      </c>
      <c r="L148" s="26">
        <f>+K148+J148</f>
        <v>262098</v>
      </c>
      <c r="M148" s="48">
        <f t="shared" si="52"/>
        <v>0</v>
      </c>
      <c r="N148" s="49">
        <f t="shared" si="53"/>
        <v>0</v>
      </c>
      <c r="O148" s="49">
        <f t="shared" si="54"/>
        <v>0</v>
      </c>
      <c r="P148" s="48">
        <f t="shared" si="55"/>
        <v>1</v>
      </c>
      <c r="Q148" s="49">
        <f t="shared" si="56"/>
        <v>131946</v>
      </c>
      <c r="R148" s="49">
        <f t="shared" si="57"/>
        <v>119950.58879999998</v>
      </c>
      <c r="S148" s="48">
        <f t="shared" si="58"/>
        <v>0</v>
      </c>
      <c r="T148" s="49">
        <f t="shared" si="59"/>
        <v>0</v>
      </c>
      <c r="U148" s="49">
        <f t="shared" si="60"/>
        <v>0</v>
      </c>
      <c r="V148" s="49">
        <f t="shared" si="61"/>
        <v>0</v>
      </c>
      <c r="W148" s="49">
        <f t="shared" si="62"/>
        <v>0</v>
      </c>
      <c r="Y148" s="68"/>
    </row>
    <row r="149" spans="1:26" s="18" customFormat="1" ht="99.75" customHeight="1" x14ac:dyDescent="0.2">
      <c r="A149" s="16"/>
      <c r="B149" s="110">
        <f t="shared" si="63"/>
        <v>138</v>
      </c>
      <c r="C149" s="113" t="s">
        <v>239</v>
      </c>
      <c r="D149" s="117" t="s">
        <v>240</v>
      </c>
      <c r="E149" s="114" t="s">
        <v>30</v>
      </c>
      <c r="F149" s="68">
        <v>55000</v>
      </c>
      <c r="G149" s="68">
        <f t="shared" si="51"/>
        <v>765600</v>
      </c>
      <c r="H149" s="109" t="s">
        <v>462</v>
      </c>
      <c r="I149" s="68">
        <f>ROUNDUP(+G149*1.15,0)</f>
        <v>880440</v>
      </c>
      <c r="M149" s="48">
        <f t="shared" si="52"/>
        <v>1</v>
      </c>
      <c r="N149" s="49">
        <f t="shared" si="53"/>
        <v>880440</v>
      </c>
      <c r="O149" s="49">
        <f t="shared" si="54"/>
        <v>765600</v>
      </c>
      <c r="P149" s="48">
        <f t="shared" si="55"/>
        <v>0</v>
      </c>
      <c r="Q149" s="49">
        <f t="shared" si="56"/>
        <v>0</v>
      </c>
      <c r="R149" s="49">
        <f t="shared" si="57"/>
        <v>0</v>
      </c>
      <c r="S149" s="48">
        <f t="shared" si="58"/>
        <v>0</v>
      </c>
      <c r="T149" s="49">
        <f t="shared" si="59"/>
        <v>0</v>
      </c>
      <c r="U149" s="49">
        <f t="shared" si="60"/>
        <v>0</v>
      </c>
      <c r="V149" s="49">
        <f t="shared" si="61"/>
        <v>0</v>
      </c>
      <c r="W149" s="49">
        <f t="shared" si="62"/>
        <v>0</v>
      </c>
      <c r="Y149" s="68">
        <v>880440</v>
      </c>
      <c r="Z149" s="158">
        <v>1</v>
      </c>
    </row>
    <row r="150" spans="1:26" s="18" customFormat="1" ht="50.1" hidden="1" customHeight="1" x14ac:dyDescent="0.2">
      <c r="A150" s="16"/>
      <c r="B150" s="110">
        <f t="shared" si="63"/>
        <v>139</v>
      </c>
      <c r="C150" s="113" t="s">
        <v>239</v>
      </c>
      <c r="D150" s="117" t="s">
        <v>438</v>
      </c>
      <c r="E150" s="114" t="s">
        <v>98</v>
      </c>
      <c r="F150" s="68">
        <v>21551.72</v>
      </c>
      <c r="G150" s="68">
        <f>+F150*1.16*12</f>
        <v>299999.9424</v>
      </c>
      <c r="H150" s="109" t="s">
        <v>477</v>
      </c>
      <c r="I150" s="68">
        <f>ROUNDUP(G150*1.1,0)</f>
        <v>330000</v>
      </c>
      <c r="J150" s="26">
        <f>+I150+I149</f>
        <v>1210440</v>
      </c>
      <c r="L150" s="26">
        <f>+K150+J150</f>
        <v>1210440</v>
      </c>
      <c r="M150" s="48">
        <f t="shared" si="52"/>
        <v>0</v>
      </c>
      <c r="N150" s="49">
        <f t="shared" si="53"/>
        <v>0</v>
      </c>
      <c r="O150" s="49">
        <f t="shared" si="54"/>
        <v>0</v>
      </c>
      <c r="P150" s="48">
        <f t="shared" si="55"/>
        <v>1</v>
      </c>
      <c r="Q150" s="49">
        <f t="shared" si="56"/>
        <v>330000</v>
      </c>
      <c r="R150" s="49">
        <f t="shared" si="57"/>
        <v>299999.9424</v>
      </c>
      <c r="S150" s="48">
        <f t="shared" si="58"/>
        <v>0</v>
      </c>
      <c r="T150" s="49">
        <f t="shared" si="59"/>
        <v>0</v>
      </c>
      <c r="U150" s="49">
        <f t="shared" si="60"/>
        <v>0</v>
      </c>
      <c r="V150" s="49">
        <f t="shared" si="61"/>
        <v>0</v>
      </c>
      <c r="W150" s="49">
        <f t="shared" si="62"/>
        <v>0</v>
      </c>
      <c r="Y150" s="68"/>
    </row>
    <row r="151" spans="1:26" s="18" customFormat="1" ht="92.25" hidden="1" customHeight="1" x14ac:dyDescent="0.2">
      <c r="A151" s="16"/>
      <c r="B151" s="110">
        <f t="shared" si="63"/>
        <v>140</v>
      </c>
      <c r="C151" s="113" t="s">
        <v>241</v>
      </c>
      <c r="D151" s="117" t="s">
        <v>242</v>
      </c>
      <c r="E151" s="114" t="s">
        <v>243</v>
      </c>
      <c r="F151" s="68">
        <v>7000</v>
      </c>
      <c r="G151" s="68">
        <f t="shared" si="51"/>
        <v>97440</v>
      </c>
      <c r="H151" s="109" t="s">
        <v>478</v>
      </c>
      <c r="I151" s="68">
        <f>ROUNDUP(G151,0)</f>
        <v>97440</v>
      </c>
      <c r="M151" s="48">
        <f t="shared" si="52"/>
        <v>0</v>
      </c>
      <c r="N151" s="49">
        <f t="shared" si="53"/>
        <v>0</v>
      </c>
      <c r="O151" s="49">
        <f t="shared" si="54"/>
        <v>0</v>
      </c>
      <c r="P151" s="48">
        <f t="shared" si="55"/>
        <v>0</v>
      </c>
      <c r="Q151" s="49">
        <f t="shared" si="56"/>
        <v>0</v>
      </c>
      <c r="R151" s="49">
        <f t="shared" si="57"/>
        <v>0</v>
      </c>
      <c r="S151" s="48">
        <f t="shared" si="58"/>
        <v>1</v>
      </c>
      <c r="T151" s="49">
        <f t="shared" si="59"/>
        <v>97440</v>
      </c>
      <c r="U151" s="49">
        <f t="shared" si="60"/>
        <v>0</v>
      </c>
      <c r="V151" s="49">
        <f t="shared" si="61"/>
        <v>0</v>
      </c>
      <c r="W151" s="49">
        <f t="shared" si="62"/>
        <v>0</v>
      </c>
      <c r="Y151" s="68"/>
    </row>
    <row r="152" spans="1:26" ht="92.25" hidden="1" customHeight="1" x14ac:dyDescent="0.2">
      <c r="B152" s="110">
        <f t="shared" si="63"/>
        <v>141</v>
      </c>
      <c r="C152" s="113" t="s">
        <v>241</v>
      </c>
      <c r="D152" s="117" t="s">
        <v>244</v>
      </c>
      <c r="E152" s="114" t="s">
        <v>480</v>
      </c>
      <c r="F152" s="68">
        <v>33327.839999999997</v>
      </c>
      <c r="G152" s="68">
        <f t="shared" si="51"/>
        <v>463923.53279999993</v>
      </c>
      <c r="H152" s="109" t="s">
        <v>477</v>
      </c>
      <c r="I152" s="68">
        <f>ROUNDUP(G152*1.1,0)</f>
        <v>510316</v>
      </c>
      <c r="M152" s="48">
        <f t="shared" si="52"/>
        <v>0</v>
      </c>
      <c r="N152" s="49">
        <f t="shared" si="53"/>
        <v>0</v>
      </c>
      <c r="O152" s="49">
        <f t="shared" si="54"/>
        <v>0</v>
      </c>
      <c r="P152" s="48">
        <f t="shared" si="55"/>
        <v>1</v>
      </c>
      <c r="Q152" s="49">
        <f t="shared" si="56"/>
        <v>510316</v>
      </c>
      <c r="R152" s="49">
        <f t="shared" si="57"/>
        <v>463923.53279999993</v>
      </c>
      <c r="S152" s="48">
        <f t="shared" si="58"/>
        <v>0</v>
      </c>
      <c r="T152" s="49">
        <f t="shared" si="59"/>
        <v>0</v>
      </c>
      <c r="U152" s="49">
        <f t="shared" si="60"/>
        <v>0</v>
      </c>
      <c r="V152" s="49">
        <f t="shared" si="61"/>
        <v>0</v>
      </c>
      <c r="W152" s="49">
        <f t="shared" si="62"/>
        <v>0</v>
      </c>
      <c r="Y152" s="68"/>
      <c r="Z152" s="15"/>
    </row>
    <row r="153" spans="1:26" s="18" customFormat="1" ht="105" hidden="1" customHeight="1" x14ac:dyDescent="0.2">
      <c r="A153" s="16"/>
      <c r="B153" s="110">
        <f t="shared" si="63"/>
        <v>142</v>
      </c>
      <c r="C153" s="113" t="s">
        <v>241</v>
      </c>
      <c r="D153" s="117" t="s">
        <v>246</v>
      </c>
      <c r="E153" s="114" t="s">
        <v>227</v>
      </c>
      <c r="F153" s="68">
        <v>59078.879999999997</v>
      </c>
      <c r="G153" s="68">
        <f t="shared" si="51"/>
        <v>822378.00959999987</v>
      </c>
      <c r="H153" s="109" t="s">
        <v>478</v>
      </c>
      <c r="I153" s="68">
        <f t="shared" ref="I153:I154" si="65">ROUNDUP(G153,0)</f>
        <v>822379</v>
      </c>
      <c r="M153" s="48">
        <f t="shared" si="52"/>
        <v>0</v>
      </c>
      <c r="N153" s="49">
        <f t="shared" si="53"/>
        <v>0</v>
      </c>
      <c r="O153" s="49">
        <f t="shared" si="54"/>
        <v>0</v>
      </c>
      <c r="P153" s="48">
        <f t="shared" si="55"/>
        <v>0</v>
      </c>
      <c r="Q153" s="49">
        <f t="shared" si="56"/>
        <v>0</v>
      </c>
      <c r="R153" s="49">
        <f t="shared" si="57"/>
        <v>0</v>
      </c>
      <c r="S153" s="48">
        <f t="shared" si="58"/>
        <v>1</v>
      </c>
      <c r="T153" s="49">
        <f t="shared" si="59"/>
        <v>822379</v>
      </c>
      <c r="U153" s="49">
        <f t="shared" si="60"/>
        <v>0</v>
      </c>
      <c r="V153" s="49">
        <f t="shared" si="61"/>
        <v>0</v>
      </c>
      <c r="W153" s="49">
        <f t="shared" si="62"/>
        <v>0</v>
      </c>
      <c r="Y153" s="68"/>
    </row>
    <row r="154" spans="1:26" ht="50.1" hidden="1" customHeight="1" x14ac:dyDescent="0.2">
      <c r="B154" s="110">
        <f t="shared" si="63"/>
        <v>143</v>
      </c>
      <c r="C154" s="113" t="s">
        <v>241</v>
      </c>
      <c r="D154" s="117" t="s">
        <v>247</v>
      </c>
      <c r="E154" s="114" t="s">
        <v>227</v>
      </c>
      <c r="F154" s="68">
        <v>96300</v>
      </c>
      <c r="G154" s="68">
        <f t="shared" si="51"/>
        <v>1340496</v>
      </c>
      <c r="H154" s="109" t="s">
        <v>478</v>
      </c>
      <c r="I154" s="68">
        <f t="shared" si="65"/>
        <v>1340496</v>
      </c>
      <c r="J154" s="26">
        <f>SUM(I151:I154)</f>
        <v>2770631</v>
      </c>
      <c r="K154" s="26">
        <f>+Nuevos!I23</f>
        <v>4251136</v>
      </c>
      <c r="L154" s="26">
        <f>+K154+J154</f>
        <v>7021767</v>
      </c>
      <c r="M154" s="48">
        <f t="shared" si="52"/>
        <v>0</v>
      </c>
      <c r="N154" s="49">
        <f t="shared" si="53"/>
        <v>0</v>
      </c>
      <c r="O154" s="49">
        <f t="shared" si="54"/>
        <v>0</v>
      </c>
      <c r="P154" s="48">
        <f t="shared" si="55"/>
        <v>0</v>
      </c>
      <c r="Q154" s="49">
        <f t="shared" si="56"/>
        <v>0</v>
      </c>
      <c r="R154" s="49">
        <f t="shared" si="57"/>
        <v>0</v>
      </c>
      <c r="S154" s="48">
        <f t="shared" si="58"/>
        <v>1</v>
      </c>
      <c r="T154" s="49">
        <f t="shared" si="59"/>
        <v>1340496</v>
      </c>
      <c r="U154" s="49">
        <f t="shared" si="60"/>
        <v>0</v>
      </c>
      <c r="V154" s="49">
        <f t="shared" si="61"/>
        <v>0</v>
      </c>
      <c r="W154" s="49">
        <f t="shared" si="62"/>
        <v>0</v>
      </c>
      <c r="Y154" s="68"/>
      <c r="Z154" s="15"/>
    </row>
    <row r="155" spans="1:26" s="18" customFormat="1" ht="103.5" hidden="1" customHeight="1" x14ac:dyDescent="0.2">
      <c r="A155" s="16"/>
      <c r="B155" s="110">
        <f t="shared" si="63"/>
        <v>144</v>
      </c>
      <c r="C155" s="113" t="s">
        <v>248</v>
      </c>
      <c r="D155" s="111" t="s">
        <v>249</v>
      </c>
      <c r="E155" s="114" t="s">
        <v>250</v>
      </c>
      <c r="F155" s="68">
        <v>8500</v>
      </c>
      <c r="G155" s="68">
        <f t="shared" si="51"/>
        <v>118319.99999999999</v>
      </c>
      <c r="H155" s="109" t="s">
        <v>477</v>
      </c>
      <c r="I155" s="68">
        <f t="shared" ref="I155:I160" si="66">ROUNDUP(G155*1.1,0)</f>
        <v>130152</v>
      </c>
      <c r="M155" s="48">
        <f t="shared" si="52"/>
        <v>0</v>
      </c>
      <c r="N155" s="49">
        <f t="shared" si="53"/>
        <v>0</v>
      </c>
      <c r="O155" s="49">
        <f t="shared" si="54"/>
        <v>0</v>
      </c>
      <c r="P155" s="48">
        <f t="shared" si="55"/>
        <v>1</v>
      </c>
      <c r="Q155" s="49">
        <f t="shared" si="56"/>
        <v>130152</v>
      </c>
      <c r="R155" s="49">
        <f t="shared" si="57"/>
        <v>118319.99999999999</v>
      </c>
      <c r="S155" s="48">
        <f t="shared" si="58"/>
        <v>0</v>
      </c>
      <c r="T155" s="49">
        <f t="shared" si="59"/>
        <v>0</v>
      </c>
      <c r="U155" s="49">
        <f t="shared" si="60"/>
        <v>0</v>
      </c>
      <c r="V155" s="49">
        <f t="shared" si="61"/>
        <v>0</v>
      </c>
      <c r="W155" s="49">
        <f t="shared" si="62"/>
        <v>0</v>
      </c>
      <c r="Y155" s="68"/>
    </row>
    <row r="156" spans="1:26" ht="104.25" hidden="1" customHeight="1" x14ac:dyDescent="0.2">
      <c r="A156" s="16"/>
      <c r="B156" s="110">
        <f t="shared" si="63"/>
        <v>145</v>
      </c>
      <c r="C156" s="113" t="s">
        <v>248</v>
      </c>
      <c r="D156" s="111" t="s">
        <v>251</v>
      </c>
      <c r="E156" s="114" t="s">
        <v>252</v>
      </c>
      <c r="F156" s="68">
        <v>8500</v>
      </c>
      <c r="G156" s="68">
        <f t="shared" si="51"/>
        <v>118319.99999999999</v>
      </c>
      <c r="H156" s="109" t="s">
        <v>477</v>
      </c>
      <c r="I156" s="68">
        <f t="shared" si="66"/>
        <v>130152</v>
      </c>
      <c r="M156" s="48">
        <f t="shared" si="52"/>
        <v>0</v>
      </c>
      <c r="N156" s="49">
        <f t="shared" si="53"/>
        <v>0</v>
      </c>
      <c r="O156" s="49">
        <f t="shared" si="54"/>
        <v>0</v>
      </c>
      <c r="P156" s="48">
        <f t="shared" si="55"/>
        <v>1</v>
      </c>
      <c r="Q156" s="49">
        <f t="shared" si="56"/>
        <v>130152</v>
      </c>
      <c r="R156" s="49">
        <f t="shared" si="57"/>
        <v>118319.99999999999</v>
      </c>
      <c r="S156" s="48">
        <f t="shared" si="58"/>
        <v>0</v>
      </c>
      <c r="T156" s="49">
        <f t="shared" si="59"/>
        <v>0</v>
      </c>
      <c r="U156" s="49">
        <f t="shared" si="60"/>
        <v>0</v>
      </c>
      <c r="V156" s="49">
        <f t="shared" si="61"/>
        <v>0</v>
      </c>
      <c r="W156" s="49">
        <f t="shared" si="62"/>
        <v>0</v>
      </c>
      <c r="Y156" s="68"/>
      <c r="Z156" s="15"/>
    </row>
    <row r="157" spans="1:26" ht="90" hidden="1" customHeight="1" x14ac:dyDescent="0.2">
      <c r="B157" s="110">
        <f t="shared" si="63"/>
        <v>146</v>
      </c>
      <c r="C157" s="113" t="s">
        <v>248</v>
      </c>
      <c r="D157" s="111" t="s">
        <v>253</v>
      </c>
      <c r="E157" s="114" t="s">
        <v>254</v>
      </c>
      <c r="F157" s="68">
        <v>130000</v>
      </c>
      <c r="G157" s="68">
        <f t="shared" si="51"/>
        <v>1809599.9999999998</v>
      </c>
      <c r="H157" s="109" t="s">
        <v>477</v>
      </c>
      <c r="I157" s="68">
        <f t="shared" si="66"/>
        <v>1990560</v>
      </c>
      <c r="M157" s="48">
        <f t="shared" si="52"/>
        <v>0</v>
      </c>
      <c r="N157" s="49">
        <f t="shared" si="53"/>
        <v>0</v>
      </c>
      <c r="O157" s="49">
        <f t="shared" si="54"/>
        <v>0</v>
      </c>
      <c r="P157" s="48">
        <f t="shared" si="55"/>
        <v>1</v>
      </c>
      <c r="Q157" s="49">
        <f t="shared" si="56"/>
        <v>1990560</v>
      </c>
      <c r="R157" s="49">
        <f t="shared" si="57"/>
        <v>1809599.9999999998</v>
      </c>
      <c r="S157" s="48">
        <f t="shared" si="58"/>
        <v>0</v>
      </c>
      <c r="T157" s="49">
        <f t="shared" si="59"/>
        <v>0</v>
      </c>
      <c r="U157" s="49">
        <f t="shared" si="60"/>
        <v>0</v>
      </c>
      <c r="V157" s="49">
        <f t="shared" si="61"/>
        <v>0</v>
      </c>
      <c r="W157" s="49">
        <f t="shared" si="62"/>
        <v>0</v>
      </c>
      <c r="Y157" s="68"/>
      <c r="Z157" s="15"/>
    </row>
    <row r="158" spans="1:26" ht="84.75" hidden="1" customHeight="1" x14ac:dyDescent="0.2">
      <c r="A158" s="16"/>
      <c r="B158" s="110">
        <f t="shared" si="63"/>
        <v>147</v>
      </c>
      <c r="C158" s="113" t="s">
        <v>248</v>
      </c>
      <c r="D158" s="111" t="s">
        <v>255</v>
      </c>
      <c r="E158" s="114" t="s">
        <v>145</v>
      </c>
      <c r="F158" s="68">
        <v>80252</v>
      </c>
      <c r="G158" s="68">
        <f t="shared" si="51"/>
        <v>1117107.8399999999</v>
      </c>
      <c r="H158" s="109" t="s">
        <v>477</v>
      </c>
      <c r="I158" s="68">
        <f t="shared" si="66"/>
        <v>1228819</v>
      </c>
      <c r="M158" s="48">
        <f t="shared" si="52"/>
        <v>0</v>
      </c>
      <c r="N158" s="49">
        <f t="shared" si="53"/>
        <v>0</v>
      </c>
      <c r="O158" s="49">
        <f t="shared" si="54"/>
        <v>0</v>
      </c>
      <c r="P158" s="48">
        <f t="shared" si="55"/>
        <v>1</v>
      </c>
      <c r="Q158" s="49">
        <f t="shared" si="56"/>
        <v>1228819</v>
      </c>
      <c r="R158" s="49">
        <f t="shared" si="57"/>
        <v>1117107.8399999999</v>
      </c>
      <c r="S158" s="48">
        <f t="shared" si="58"/>
        <v>0</v>
      </c>
      <c r="T158" s="49">
        <f t="shared" si="59"/>
        <v>0</v>
      </c>
      <c r="U158" s="49">
        <f t="shared" si="60"/>
        <v>0</v>
      </c>
      <c r="V158" s="49">
        <f t="shared" si="61"/>
        <v>0</v>
      </c>
      <c r="W158" s="49">
        <f t="shared" si="62"/>
        <v>0</v>
      </c>
      <c r="Y158" s="68"/>
      <c r="Z158" s="15"/>
    </row>
    <row r="159" spans="1:26" s="18" customFormat="1" ht="75" hidden="1" customHeight="1" x14ac:dyDescent="0.2">
      <c r="A159" s="16"/>
      <c r="B159" s="110">
        <f t="shared" si="63"/>
        <v>148</v>
      </c>
      <c r="C159" s="113" t="s">
        <v>248</v>
      </c>
      <c r="D159" s="111" t="s">
        <v>256</v>
      </c>
      <c r="E159" s="114" t="s">
        <v>113</v>
      </c>
      <c r="F159" s="68">
        <v>214092</v>
      </c>
      <c r="G159" s="68">
        <f t="shared" si="51"/>
        <v>2980160.6399999997</v>
      </c>
      <c r="H159" s="109" t="s">
        <v>477</v>
      </c>
      <c r="I159" s="68">
        <f t="shared" si="66"/>
        <v>3278177</v>
      </c>
      <c r="M159" s="48">
        <f t="shared" si="52"/>
        <v>0</v>
      </c>
      <c r="N159" s="49">
        <f t="shared" si="53"/>
        <v>0</v>
      </c>
      <c r="O159" s="49">
        <f t="shared" si="54"/>
        <v>0</v>
      </c>
      <c r="P159" s="48">
        <f t="shared" si="55"/>
        <v>1</v>
      </c>
      <c r="Q159" s="49">
        <f t="shared" si="56"/>
        <v>3278177</v>
      </c>
      <c r="R159" s="49">
        <f t="shared" si="57"/>
        <v>2980160.6399999997</v>
      </c>
      <c r="S159" s="48">
        <f t="shared" si="58"/>
        <v>0</v>
      </c>
      <c r="T159" s="49">
        <f t="shared" si="59"/>
        <v>0</v>
      </c>
      <c r="U159" s="49">
        <f t="shared" si="60"/>
        <v>0</v>
      </c>
      <c r="V159" s="49">
        <f t="shared" si="61"/>
        <v>0</v>
      </c>
      <c r="W159" s="49">
        <f t="shared" si="62"/>
        <v>0</v>
      </c>
      <c r="Y159" s="68"/>
    </row>
    <row r="160" spans="1:26" s="18" customFormat="1" ht="90" hidden="1" customHeight="1" x14ac:dyDescent="0.2">
      <c r="A160" s="16"/>
      <c r="B160" s="110">
        <f t="shared" si="63"/>
        <v>149</v>
      </c>
      <c r="C160" s="113" t="s">
        <v>248</v>
      </c>
      <c r="D160" s="111" t="s">
        <v>257</v>
      </c>
      <c r="E160" s="114" t="s">
        <v>22</v>
      </c>
      <c r="F160" s="68">
        <v>145348.67000000001</v>
      </c>
      <c r="G160" s="68">
        <f t="shared" si="51"/>
        <v>2023253.4863999998</v>
      </c>
      <c r="H160" s="109" t="s">
        <v>477</v>
      </c>
      <c r="I160" s="68">
        <f t="shared" si="66"/>
        <v>2225579</v>
      </c>
      <c r="M160" s="48">
        <f t="shared" si="52"/>
        <v>0</v>
      </c>
      <c r="N160" s="49">
        <f t="shared" si="53"/>
        <v>0</v>
      </c>
      <c r="O160" s="49">
        <f t="shared" si="54"/>
        <v>0</v>
      </c>
      <c r="P160" s="48">
        <f t="shared" si="55"/>
        <v>1</v>
      </c>
      <c r="Q160" s="49">
        <f t="shared" si="56"/>
        <v>2225579</v>
      </c>
      <c r="R160" s="49">
        <f t="shared" si="57"/>
        <v>2023253.4863999998</v>
      </c>
      <c r="S160" s="48">
        <f t="shared" si="58"/>
        <v>0</v>
      </c>
      <c r="T160" s="49">
        <f t="shared" si="59"/>
        <v>0</v>
      </c>
      <c r="U160" s="49">
        <f t="shared" si="60"/>
        <v>0</v>
      </c>
      <c r="V160" s="49">
        <f t="shared" si="61"/>
        <v>0</v>
      </c>
      <c r="W160" s="49">
        <f t="shared" si="62"/>
        <v>0</v>
      </c>
      <c r="Y160" s="68"/>
    </row>
    <row r="161" spans="1:27" s="18" customFormat="1" ht="81.75" hidden="1" customHeight="1" x14ac:dyDescent="0.2">
      <c r="A161" s="16"/>
      <c r="B161" s="110">
        <f t="shared" si="63"/>
        <v>150</v>
      </c>
      <c r="C161" s="113" t="s">
        <v>248</v>
      </c>
      <c r="D161" s="111" t="s">
        <v>258</v>
      </c>
      <c r="E161" s="114" t="s">
        <v>22</v>
      </c>
      <c r="F161" s="68">
        <v>19827.91</v>
      </c>
      <c r="G161" s="68">
        <f t="shared" si="51"/>
        <v>276004.50719999993</v>
      </c>
      <c r="H161" s="109" t="s">
        <v>478</v>
      </c>
      <c r="I161" s="68">
        <f>ROUNDUP(G161,0)</f>
        <v>276005</v>
      </c>
      <c r="M161" s="48">
        <f t="shared" si="52"/>
        <v>0</v>
      </c>
      <c r="N161" s="49">
        <f t="shared" si="53"/>
        <v>0</v>
      </c>
      <c r="O161" s="49">
        <f t="shared" si="54"/>
        <v>0</v>
      </c>
      <c r="P161" s="48">
        <f t="shared" si="55"/>
        <v>0</v>
      </c>
      <c r="Q161" s="49">
        <f t="shared" si="56"/>
        <v>0</v>
      </c>
      <c r="R161" s="49">
        <f t="shared" si="57"/>
        <v>0</v>
      </c>
      <c r="S161" s="48">
        <f t="shared" si="58"/>
        <v>1</v>
      </c>
      <c r="T161" s="49">
        <f t="shared" si="59"/>
        <v>276005</v>
      </c>
      <c r="U161" s="49">
        <f t="shared" si="60"/>
        <v>0</v>
      </c>
      <c r="V161" s="49">
        <f t="shared" si="61"/>
        <v>0</v>
      </c>
      <c r="W161" s="49">
        <f t="shared" si="62"/>
        <v>0</v>
      </c>
      <c r="Y161" s="68"/>
    </row>
    <row r="162" spans="1:27" s="18" customFormat="1" ht="144" hidden="1" customHeight="1" x14ac:dyDescent="0.2">
      <c r="A162" s="16"/>
      <c r="B162" s="110">
        <f t="shared" si="63"/>
        <v>151</v>
      </c>
      <c r="C162" s="113" t="s">
        <v>248</v>
      </c>
      <c r="D162" s="129" t="s">
        <v>259</v>
      </c>
      <c r="E162" s="114" t="s">
        <v>260</v>
      </c>
      <c r="F162" s="68">
        <v>76000</v>
      </c>
      <c r="G162" s="68">
        <f t="shared" si="51"/>
        <v>1057920</v>
      </c>
      <c r="H162" s="130" t="s">
        <v>462</v>
      </c>
      <c r="I162" s="68">
        <f>ROUNDUP(+G162*1.15,0)</f>
        <v>1216608</v>
      </c>
      <c r="M162" s="48">
        <f t="shared" si="52"/>
        <v>1</v>
      </c>
      <c r="N162" s="49">
        <f t="shared" si="53"/>
        <v>1216608</v>
      </c>
      <c r="O162" s="49">
        <f t="shared" si="54"/>
        <v>1057920</v>
      </c>
      <c r="P162" s="48">
        <f t="shared" si="55"/>
        <v>0</v>
      </c>
      <c r="Q162" s="49">
        <f t="shared" si="56"/>
        <v>0</v>
      </c>
      <c r="R162" s="49">
        <f t="shared" si="57"/>
        <v>0</v>
      </c>
      <c r="S162" s="48">
        <f t="shared" si="58"/>
        <v>0</v>
      </c>
      <c r="T162" s="49">
        <f t="shared" si="59"/>
        <v>0</v>
      </c>
      <c r="U162" s="49">
        <f t="shared" si="60"/>
        <v>0</v>
      </c>
      <c r="V162" s="49">
        <f t="shared" si="61"/>
        <v>0</v>
      </c>
      <c r="W162" s="49">
        <f t="shared" si="62"/>
        <v>0</v>
      </c>
      <c r="Y162" s="68">
        <f>G162</f>
        <v>1057920</v>
      </c>
      <c r="Z162" s="158"/>
      <c r="AA162" s="18" t="s">
        <v>571</v>
      </c>
    </row>
    <row r="163" spans="1:27" ht="75" hidden="1" customHeight="1" x14ac:dyDescent="0.2">
      <c r="A163" s="16"/>
      <c r="B163" s="110">
        <f t="shared" si="63"/>
        <v>152</v>
      </c>
      <c r="C163" s="113" t="s">
        <v>248</v>
      </c>
      <c r="D163" s="111" t="s">
        <v>429</v>
      </c>
      <c r="E163" s="114" t="s">
        <v>261</v>
      </c>
      <c r="F163" s="68">
        <v>15286.31</v>
      </c>
      <c r="G163" s="68">
        <f t="shared" si="51"/>
        <v>212785.43519999998</v>
      </c>
      <c r="H163" s="109" t="s">
        <v>477</v>
      </c>
      <c r="I163" s="68">
        <f t="shared" ref="I163:I166" si="67">ROUNDUP(G163*1.1,0)</f>
        <v>234064</v>
      </c>
      <c r="M163" s="48">
        <f t="shared" si="52"/>
        <v>0</v>
      </c>
      <c r="N163" s="49">
        <f t="shared" si="53"/>
        <v>0</v>
      </c>
      <c r="O163" s="49">
        <f t="shared" si="54"/>
        <v>0</v>
      </c>
      <c r="P163" s="48">
        <f t="shared" si="55"/>
        <v>1</v>
      </c>
      <c r="Q163" s="49">
        <f t="shared" si="56"/>
        <v>234064</v>
      </c>
      <c r="R163" s="49">
        <f t="shared" si="57"/>
        <v>212785.43519999998</v>
      </c>
      <c r="S163" s="48">
        <f t="shared" si="58"/>
        <v>0</v>
      </c>
      <c r="T163" s="49">
        <f t="shared" si="59"/>
        <v>0</v>
      </c>
      <c r="U163" s="49">
        <f t="shared" si="60"/>
        <v>0</v>
      </c>
      <c r="V163" s="49">
        <f t="shared" si="61"/>
        <v>0</v>
      </c>
      <c r="W163" s="49">
        <f t="shared" si="62"/>
        <v>0</v>
      </c>
      <c r="Y163" s="68"/>
      <c r="Z163" s="15"/>
    </row>
    <row r="164" spans="1:27" ht="92.25" hidden="1" customHeight="1" x14ac:dyDescent="0.2">
      <c r="B164" s="110">
        <f t="shared" si="63"/>
        <v>153</v>
      </c>
      <c r="C164" s="113" t="s">
        <v>248</v>
      </c>
      <c r="D164" s="111" t="s">
        <v>262</v>
      </c>
      <c r="E164" s="114" t="s">
        <v>263</v>
      </c>
      <c r="F164" s="68">
        <v>21000</v>
      </c>
      <c r="G164" s="68">
        <f t="shared" si="51"/>
        <v>292320</v>
      </c>
      <c r="H164" s="109" t="s">
        <v>477</v>
      </c>
      <c r="I164" s="68">
        <f t="shared" si="67"/>
        <v>321552</v>
      </c>
      <c r="M164" s="48">
        <f t="shared" si="52"/>
        <v>0</v>
      </c>
      <c r="N164" s="49">
        <f t="shared" si="53"/>
        <v>0</v>
      </c>
      <c r="O164" s="49">
        <f t="shared" si="54"/>
        <v>0</v>
      </c>
      <c r="P164" s="48">
        <f t="shared" si="55"/>
        <v>1</v>
      </c>
      <c r="Q164" s="49">
        <f t="shared" si="56"/>
        <v>321552</v>
      </c>
      <c r="R164" s="49">
        <f t="shared" si="57"/>
        <v>292320</v>
      </c>
      <c r="S164" s="48">
        <f t="shared" si="58"/>
        <v>0</v>
      </c>
      <c r="T164" s="49">
        <f t="shared" si="59"/>
        <v>0</v>
      </c>
      <c r="U164" s="49">
        <f t="shared" si="60"/>
        <v>0</v>
      </c>
      <c r="V164" s="49">
        <f t="shared" si="61"/>
        <v>0</v>
      </c>
      <c r="W164" s="49">
        <f t="shared" si="62"/>
        <v>0</v>
      </c>
      <c r="Y164" s="68"/>
      <c r="Z164" s="15"/>
    </row>
    <row r="165" spans="1:27" ht="74.25" hidden="1" customHeight="1" x14ac:dyDescent="0.2">
      <c r="B165" s="110">
        <f t="shared" si="63"/>
        <v>154</v>
      </c>
      <c r="C165" s="113" t="s">
        <v>248</v>
      </c>
      <c r="D165" s="111" t="s">
        <v>264</v>
      </c>
      <c r="E165" s="114" t="s">
        <v>265</v>
      </c>
      <c r="F165" s="68">
        <v>12798</v>
      </c>
      <c r="G165" s="68">
        <f t="shared" si="51"/>
        <v>178148.15999999997</v>
      </c>
      <c r="H165" s="109" t="s">
        <v>477</v>
      </c>
      <c r="I165" s="68">
        <f t="shared" si="67"/>
        <v>195963</v>
      </c>
      <c r="M165" s="48">
        <f t="shared" si="52"/>
        <v>0</v>
      </c>
      <c r="N165" s="49">
        <f t="shared" si="53"/>
        <v>0</v>
      </c>
      <c r="O165" s="49">
        <f t="shared" si="54"/>
        <v>0</v>
      </c>
      <c r="P165" s="48">
        <f t="shared" si="55"/>
        <v>1</v>
      </c>
      <c r="Q165" s="49">
        <f t="shared" si="56"/>
        <v>195963</v>
      </c>
      <c r="R165" s="49">
        <f t="shared" si="57"/>
        <v>178148.15999999997</v>
      </c>
      <c r="S165" s="48">
        <f t="shared" si="58"/>
        <v>0</v>
      </c>
      <c r="T165" s="49">
        <f t="shared" si="59"/>
        <v>0</v>
      </c>
      <c r="U165" s="49">
        <f t="shared" si="60"/>
        <v>0</v>
      </c>
      <c r="V165" s="49">
        <f t="shared" si="61"/>
        <v>0</v>
      </c>
      <c r="W165" s="49">
        <f t="shared" si="62"/>
        <v>0</v>
      </c>
      <c r="Y165" s="68"/>
      <c r="Z165" s="15"/>
    </row>
    <row r="166" spans="1:27" ht="93" hidden="1" customHeight="1" x14ac:dyDescent="0.2">
      <c r="A166" s="16"/>
      <c r="B166" s="110">
        <f t="shared" si="63"/>
        <v>155</v>
      </c>
      <c r="C166" s="113" t="s">
        <v>248</v>
      </c>
      <c r="D166" s="111" t="s">
        <v>266</v>
      </c>
      <c r="E166" s="114" t="s">
        <v>267</v>
      </c>
      <c r="F166" s="68">
        <v>27000</v>
      </c>
      <c r="G166" s="68">
        <f t="shared" si="51"/>
        <v>375840</v>
      </c>
      <c r="H166" s="109" t="s">
        <v>477</v>
      </c>
      <c r="I166" s="68">
        <f t="shared" si="67"/>
        <v>413424</v>
      </c>
      <c r="M166" s="48">
        <f t="shared" si="52"/>
        <v>0</v>
      </c>
      <c r="N166" s="49">
        <f t="shared" si="53"/>
        <v>0</v>
      </c>
      <c r="O166" s="49">
        <f t="shared" si="54"/>
        <v>0</v>
      </c>
      <c r="P166" s="48">
        <f t="shared" si="55"/>
        <v>1</v>
      </c>
      <c r="Q166" s="49">
        <f t="shared" si="56"/>
        <v>413424</v>
      </c>
      <c r="R166" s="49">
        <f t="shared" si="57"/>
        <v>375840</v>
      </c>
      <c r="S166" s="48">
        <f t="shared" si="58"/>
        <v>0</v>
      </c>
      <c r="T166" s="49">
        <f t="shared" si="59"/>
        <v>0</v>
      </c>
      <c r="U166" s="49">
        <f t="shared" si="60"/>
        <v>0</v>
      </c>
      <c r="V166" s="49">
        <f t="shared" si="61"/>
        <v>0</v>
      </c>
      <c r="W166" s="49">
        <f t="shared" si="62"/>
        <v>0</v>
      </c>
      <c r="Y166" s="68"/>
      <c r="Z166" s="15"/>
    </row>
    <row r="167" spans="1:27" ht="91.5" customHeight="1" x14ac:dyDescent="0.2">
      <c r="A167" s="16"/>
      <c r="B167" s="110">
        <f t="shared" si="63"/>
        <v>156</v>
      </c>
      <c r="C167" s="113" t="s">
        <v>248</v>
      </c>
      <c r="D167" s="111" t="s">
        <v>268</v>
      </c>
      <c r="E167" s="114" t="s">
        <v>269</v>
      </c>
      <c r="F167" s="68">
        <v>47308</v>
      </c>
      <c r="G167" s="68">
        <f t="shared" si="51"/>
        <v>658527.36</v>
      </c>
      <c r="H167" s="130" t="s">
        <v>462</v>
      </c>
      <c r="I167" s="68">
        <f>ROUNDUP(+G167*1.15,0)</f>
        <v>757307</v>
      </c>
      <c r="M167" s="48">
        <f t="shared" si="52"/>
        <v>1</v>
      </c>
      <c r="N167" s="49">
        <f t="shared" si="53"/>
        <v>757307</v>
      </c>
      <c r="O167" s="49">
        <f t="shared" si="54"/>
        <v>658527.36</v>
      </c>
      <c r="P167" s="48">
        <f t="shared" si="55"/>
        <v>0</v>
      </c>
      <c r="Q167" s="49">
        <f t="shared" si="56"/>
        <v>0</v>
      </c>
      <c r="R167" s="49">
        <f t="shared" si="57"/>
        <v>0</v>
      </c>
      <c r="S167" s="48">
        <f t="shared" si="58"/>
        <v>0</v>
      </c>
      <c r="T167" s="49">
        <f t="shared" si="59"/>
        <v>0</v>
      </c>
      <c r="U167" s="49">
        <f t="shared" si="60"/>
        <v>0</v>
      </c>
      <c r="V167" s="49">
        <f t="shared" si="61"/>
        <v>0</v>
      </c>
      <c r="W167" s="49">
        <f t="shared" si="62"/>
        <v>0</v>
      </c>
      <c r="Y167" s="68">
        <v>757307</v>
      </c>
      <c r="Z167" s="157">
        <v>1</v>
      </c>
    </row>
    <row r="168" spans="1:27" ht="96.75" hidden="1" customHeight="1" x14ac:dyDescent="0.2">
      <c r="A168" s="16"/>
      <c r="B168" s="110">
        <f t="shared" si="63"/>
        <v>157</v>
      </c>
      <c r="C168" s="113" t="s">
        <v>248</v>
      </c>
      <c r="D168" s="111" t="s">
        <v>270</v>
      </c>
      <c r="E168" s="114" t="s">
        <v>271</v>
      </c>
      <c r="F168" s="68">
        <v>180000</v>
      </c>
      <c r="G168" s="68">
        <f t="shared" si="51"/>
        <v>2505600</v>
      </c>
      <c r="H168" s="109" t="s">
        <v>477</v>
      </c>
      <c r="I168" s="68">
        <f>ROUNDUP(G168*1.1,0)</f>
        <v>2756160</v>
      </c>
      <c r="M168" s="48">
        <f t="shared" si="52"/>
        <v>0</v>
      </c>
      <c r="N168" s="49">
        <f t="shared" si="53"/>
        <v>0</v>
      </c>
      <c r="O168" s="49">
        <f t="shared" si="54"/>
        <v>0</v>
      </c>
      <c r="P168" s="48">
        <f t="shared" si="55"/>
        <v>1</v>
      </c>
      <c r="Q168" s="49">
        <f t="shared" si="56"/>
        <v>2756160</v>
      </c>
      <c r="R168" s="49">
        <f t="shared" si="57"/>
        <v>2505600</v>
      </c>
      <c r="S168" s="48">
        <f t="shared" si="58"/>
        <v>0</v>
      </c>
      <c r="T168" s="49">
        <f t="shared" si="59"/>
        <v>0</v>
      </c>
      <c r="U168" s="49">
        <f t="shared" si="60"/>
        <v>0</v>
      </c>
      <c r="V168" s="49">
        <f t="shared" si="61"/>
        <v>0</v>
      </c>
      <c r="W168" s="49">
        <f t="shared" si="62"/>
        <v>0</v>
      </c>
      <c r="Y168" s="68"/>
      <c r="Z168" s="15"/>
    </row>
    <row r="169" spans="1:27" ht="89.25" hidden="1" customHeight="1" x14ac:dyDescent="0.2">
      <c r="A169" s="21"/>
      <c r="B169" s="110">
        <f t="shared" si="63"/>
        <v>158</v>
      </c>
      <c r="C169" s="113" t="s">
        <v>248</v>
      </c>
      <c r="D169" s="117" t="s">
        <v>272</v>
      </c>
      <c r="E169" s="114" t="s">
        <v>18</v>
      </c>
      <c r="F169" s="68">
        <v>25500</v>
      </c>
      <c r="G169" s="68">
        <f>+F169*12</f>
        <v>306000</v>
      </c>
      <c r="H169" s="109" t="s">
        <v>462</v>
      </c>
      <c r="I169" s="68">
        <f t="shared" ref="I169" si="68">ROUNDUP(+G169*1.15,0)</f>
        <v>351900</v>
      </c>
      <c r="M169" s="48">
        <f t="shared" si="52"/>
        <v>1</v>
      </c>
      <c r="N169" s="49">
        <f t="shared" si="53"/>
        <v>351900</v>
      </c>
      <c r="O169" s="49">
        <f t="shared" si="54"/>
        <v>306000</v>
      </c>
      <c r="P169" s="48">
        <f t="shared" si="55"/>
        <v>0</v>
      </c>
      <c r="Q169" s="49">
        <f t="shared" si="56"/>
        <v>0</v>
      </c>
      <c r="R169" s="49">
        <f t="shared" si="57"/>
        <v>0</v>
      </c>
      <c r="S169" s="48">
        <f t="shared" si="58"/>
        <v>0</v>
      </c>
      <c r="T169" s="49">
        <f t="shared" si="59"/>
        <v>0</v>
      </c>
      <c r="U169" s="49">
        <f t="shared" si="60"/>
        <v>0</v>
      </c>
      <c r="V169" s="49">
        <f t="shared" si="61"/>
        <v>0</v>
      </c>
      <c r="W169" s="49">
        <f t="shared" si="62"/>
        <v>0</v>
      </c>
      <c r="Y169" s="68">
        <f>G169</f>
        <v>306000</v>
      </c>
      <c r="AA169" s="18" t="s">
        <v>571</v>
      </c>
    </row>
    <row r="170" spans="1:27" ht="89.25" hidden="1" customHeight="1" x14ac:dyDescent="0.2">
      <c r="A170" s="21"/>
      <c r="B170" s="110">
        <f t="shared" si="63"/>
        <v>159</v>
      </c>
      <c r="C170" s="113" t="s">
        <v>248</v>
      </c>
      <c r="D170" s="117" t="s">
        <v>439</v>
      </c>
      <c r="E170" s="114" t="s">
        <v>440</v>
      </c>
      <c r="F170" s="68">
        <v>11546.17</v>
      </c>
      <c r="G170" s="68">
        <f>+F170*12</f>
        <v>138554.04</v>
      </c>
      <c r="H170" s="109" t="s">
        <v>477</v>
      </c>
      <c r="I170" s="68">
        <f>ROUNDUP(G170*1.1,0)</f>
        <v>152410</v>
      </c>
      <c r="M170" s="48">
        <f t="shared" si="52"/>
        <v>0</v>
      </c>
      <c r="N170" s="49">
        <f t="shared" si="53"/>
        <v>0</v>
      </c>
      <c r="O170" s="49">
        <f t="shared" si="54"/>
        <v>0</v>
      </c>
      <c r="P170" s="48">
        <f t="shared" si="55"/>
        <v>1</v>
      </c>
      <c r="Q170" s="49">
        <f t="shared" si="56"/>
        <v>152410</v>
      </c>
      <c r="R170" s="49">
        <f t="shared" si="57"/>
        <v>138554.04</v>
      </c>
      <c r="S170" s="48">
        <f t="shared" si="58"/>
        <v>0</v>
      </c>
      <c r="T170" s="49">
        <f t="shared" si="59"/>
        <v>0</v>
      </c>
      <c r="U170" s="49">
        <f t="shared" si="60"/>
        <v>0</v>
      </c>
      <c r="V170" s="49">
        <f t="shared" si="61"/>
        <v>0</v>
      </c>
      <c r="W170" s="49">
        <f t="shared" si="62"/>
        <v>0</v>
      </c>
      <c r="Y170" s="68"/>
      <c r="Z170" s="15"/>
    </row>
    <row r="171" spans="1:27" ht="50.1" hidden="1" customHeight="1" x14ac:dyDescent="0.2">
      <c r="A171" s="21"/>
      <c r="B171" s="110">
        <f t="shared" si="63"/>
        <v>160</v>
      </c>
      <c r="C171" s="113" t="s">
        <v>248</v>
      </c>
      <c r="D171" s="117" t="s">
        <v>441</v>
      </c>
      <c r="E171" s="114" t="s">
        <v>98</v>
      </c>
      <c r="F171" s="68">
        <v>6500</v>
      </c>
      <c r="G171" s="68">
        <f>+F171*12</f>
        <v>78000</v>
      </c>
      <c r="H171" s="109" t="s">
        <v>462</v>
      </c>
      <c r="I171" s="68">
        <f>ROUNDUP(+G171*1.15,0)</f>
        <v>89700</v>
      </c>
      <c r="J171" s="26">
        <f>SUM(I155:I171)</f>
        <v>15748532</v>
      </c>
      <c r="K171" s="26">
        <f>+Nuevos!I26</f>
        <v>6792960</v>
      </c>
      <c r="L171" s="26">
        <f>+K171+J171</f>
        <v>22541492</v>
      </c>
      <c r="M171" s="48">
        <f t="shared" si="52"/>
        <v>1</v>
      </c>
      <c r="N171" s="49">
        <f t="shared" si="53"/>
        <v>89700</v>
      </c>
      <c r="O171" s="49">
        <f t="shared" si="54"/>
        <v>78000</v>
      </c>
      <c r="P171" s="48">
        <f t="shared" si="55"/>
        <v>0</v>
      </c>
      <c r="Q171" s="49">
        <f t="shared" si="56"/>
        <v>0</v>
      </c>
      <c r="R171" s="49">
        <f t="shared" si="57"/>
        <v>0</v>
      </c>
      <c r="S171" s="48">
        <f t="shared" si="58"/>
        <v>0</v>
      </c>
      <c r="T171" s="49">
        <f t="shared" si="59"/>
        <v>0</v>
      </c>
      <c r="U171" s="49">
        <f t="shared" si="60"/>
        <v>0</v>
      </c>
      <c r="V171" s="49">
        <f t="shared" si="61"/>
        <v>0</v>
      </c>
      <c r="W171" s="49">
        <f t="shared" si="62"/>
        <v>0</v>
      </c>
      <c r="Y171" s="68">
        <f t="shared" ref="Y171:Y174" si="69">G171</f>
        <v>78000</v>
      </c>
      <c r="AA171" s="18" t="s">
        <v>571</v>
      </c>
    </row>
    <row r="172" spans="1:27" ht="80.25" hidden="1" customHeight="1" x14ac:dyDescent="0.2">
      <c r="B172" s="110">
        <f t="shared" si="63"/>
        <v>161</v>
      </c>
      <c r="C172" s="113" t="s">
        <v>273</v>
      </c>
      <c r="D172" s="117" t="s">
        <v>274</v>
      </c>
      <c r="E172" s="114" t="s">
        <v>275</v>
      </c>
      <c r="F172" s="68">
        <v>75000</v>
      </c>
      <c r="G172" s="68">
        <f t="shared" si="51"/>
        <v>1043999.9999999999</v>
      </c>
      <c r="H172" s="109" t="s">
        <v>477</v>
      </c>
      <c r="I172" s="68">
        <f>ROUNDUP(G172*1.1,0)</f>
        <v>1148400</v>
      </c>
      <c r="M172" s="48">
        <f t="shared" si="52"/>
        <v>0</v>
      </c>
      <c r="N172" s="49">
        <f t="shared" si="53"/>
        <v>0</v>
      </c>
      <c r="O172" s="49">
        <f t="shared" si="54"/>
        <v>0</v>
      </c>
      <c r="P172" s="48">
        <f t="shared" si="55"/>
        <v>1</v>
      </c>
      <c r="Q172" s="49">
        <f t="shared" si="56"/>
        <v>1148400</v>
      </c>
      <c r="R172" s="49">
        <f t="shared" si="57"/>
        <v>1043999.9999999999</v>
      </c>
      <c r="S172" s="48">
        <f t="shared" si="58"/>
        <v>0</v>
      </c>
      <c r="T172" s="49">
        <f t="shared" si="59"/>
        <v>0</v>
      </c>
      <c r="U172" s="49">
        <f t="shared" si="60"/>
        <v>0</v>
      </c>
      <c r="V172" s="49">
        <f t="shared" si="61"/>
        <v>0</v>
      </c>
      <c r="W172" s="49">
        <f t="shared" si="62"/>
        <v>0</v>
      </c>
      <c r="Y172" s="68">
        <f t="shared" si="69"/>
        <v>1043999.9999999999</v>
      </c>
      <c r="Z172" s="15"/>
    </row>
    <row r="173" spans="1:27" s="18" customFormat="1" ht="79.5" hidden="1" customHeight="1" x14ac:dyDescent="0.2">
      <c r="A173" s="16"/>
      <c r="B173" s="110">
        <f t="shared" si="63"/>
        <v>162</v>
      </c>
      <c r="C173" s="113" t="s">
        <v>273</v>
      </c>
      <c r="D173" s="117" t="s">
        <v>276</v>
      </c>
      <c r="E173" s="114" t="s">
        <v>277</v>
      </c>
      <c r="F173" s="68">
        <v>3966.26</v>
      </c>
      <c r="G173" s="68">
        <f t="shared" si="51"/>
        <v>55210.339200000002</v>
      </c>
      <c r="H173" s="109" t="s">
        <v>478</v>
      </c>
      <c r="I173" s="68">
        <f>ROUNDUP(G173,0)</f>
        <v>55211</v>
      </c>
      <c r="M173" s="48">
        <f t="shared" si="52"/>
        <v>0</v>
      </c>
      <c r="N173" s="49">
        <f t="shared" si="53"/>
        <v>0</v>
      </c>
      <c r="O173" s="49">
        <f t="shared" si="54"/>
        <v>0</v>
      </c>
      <c r="P173" s="48">
        <f t="shared" si="55"/>
        <v>0</v>
      </c>
      <c r="Q173" s="49">
        <f t="shared" si="56"/>
        <v>0</v>
      </c>
      <c r="R173" s="49">
        <f t="shared" si="57"/>
        <v>0</v>
      </c>
      <c r="S173" s="48">
        <f t="shared" si="58"/>
        <v>1</v>
      </c>
      <c r="T173" s="49">
        <f t="shared" si="59"/>
        <v>55211</v>
      </c>
      <c r="U173" s="49">
        <f t="shared" si="60"/>
        <v>0</v>
      </c>
      <c r="V173" s="49">
        <f t="shared" si="61"/>
        <v>0</v>
      </c>
      <c r="W173" s="49">
        <f t="shared" si="62"/>
        <v>0</v>
      </c>
      <c r="Y173" s="68">
        <f t="shared" si="69"/>
        <v>55210.339200000002</v>
      </c>
    </row>
    <row r="174" spans="1:27" s="18" customFormat="1" ht="102.75" hidden="1" customHeight="1" x14ac:dyDescent="0.2">
      <c r="A174" s="16"/>
      <c r="B174" s="110">
        <f t="shared" si="63"/>
        <v>163</v>
      </c>
      <c r="C174" s="113" t="s">
        <v>273</v>
      </c>
      <c r="D174" s="117" t="s">
        <v>278</v>
      </c>
      <c r="E174" s="114" t="s">
        <v>279</v>
      </c>
      <c r="F174" s="68">
        <v>23266.61</v>
      </c>
      <c r="G174" s="68">
        <f t="shared" si="51"/>
        <v>323871.21119999996</v>
      </c>
      <c r="H174" s="119" t="s">
        <v>462</v>
      </c>
      <c r="I174" s="68">
        <f t="shared" ref="I174:I175" si="70">ROUNDUP(+G174*1.15,0)</f>
        <v>372452</v>
      </c>
      <c r="M174" s="48">
        <f t="shared" si="52"/>
        <v>1</v>
      </c>
      <c r="N174" s="49">
        <f t="shared" si="53"/>
        <v>372452</v>
      </c>
      <c r="O174" s="49">
        <f t="shared" si="54"/>
        <v>323871.21119999996</v>
      </c>
      <c r="P174" s="48">
        <f t="shared" si="55"/>
        <v>0</v>
      </c>
      <c r="Q174" s="49">
        <f t="shared" si="56"/>
        <v>0</v>
      </c>
      <c r="R174" s="49">
        <f t="shared" si="57"/>
        <v>0</v>
      </c>
      <c r="S174" s="48">
        <f t="shared" si="58"/>
        <v>0</v>
      </c>
      <c r="T174" s="49">
        <f t="shared" si="59"/>
        <v>0</v>
      </c>
      <c r="U174" s="49">
        <f t="shared" si="60"/>
        <v>0</v>
      </c>
      <c r="V174" s="49">
        <f t="shared" si="61"/>
        <v>0</v>
      </c>
      <c r="W174" s="49">
        <f t="shared" si="62"/>
        <v>0</v>
      </c>
      <c r="Y174" s="68">
        <f t="shared" si="69"/>
        <v>323871.21119999996</v>
      </c>
      <c r="Z174" s="158"/>
      <c r="AA174" s="18" t="s">
        <v>571</v>
      </c>
    </row>
    <row r="175" spans="1:27" s="18" customFormat="1" ht="94.5" customHeight="1" x14ac:dyDescent="0.2">
      <c r="A175" s="16"/>
      <c r="B175" s="110">
        <f t="shared" si="63"/>
        <v>164</v>
      </c>
      <c r="C175" s="113" t="s">
        <v>273</v>
      </c>
      <c r="D175" s="117" t="s">
        <v>280</v>
      </c>
      <c r="E175" s="114" t="s">
        <v>145</v>
      </c>
      <c r="F175" s="68">
        <v>20000</v>
      </c>
      <c r="G175" s="68">
        <f t="shared" si="51"/>
        <v>278400</v>
      </c>
      <c r="H175" s="119" t="s">
        <v>462</v>
      </c>
      <c r="I175" s="68">
        <f t="shared" si="70"/>
        <v>320160</v>
      </c>
      <c r="M175" s="48">
        <f t="shared" si="52"/>
        <v>1</v>
      </c>
      <c r="N175" s="49">
        <f t="shared" si="53"/>
        <v>320160</v>
      </c>
      <c r="O175" s="49">
        <f t="shared" si="54"/>
        <v>278400</v>
      </c>
      <c r="P175" s="48">
        <f t="shared" si="55"/>
        <v>0</v>
      </c>
      <c r="Q175" s="49">
        <f t="shared" si="56"/>
        <v>0</v>
      </c>
      <c r="R175" s="49">
        <f t="shared" si="57"/>
        <v>0</v>
      </c>
      <c r="S175" s="48">
        <f t="shared" si="58"/>
        <v>0</v>
      </c>
      <c r="T175" s="49">
        <f t="shared" si="59"/>
        <v>0</v>
      </c>
      <c r="U175" s="49">
        <f t="shared" si="60"/>
        <v>0</v>
      </c>
      <c r="V175" s="49">
        <f t="shared" si="61"/>
        <v>0</v>
      </c>
      <c r="W175" s="49">
        <f t="shared" si="62"/>
        <v>0</v>
      </c>
      <c r="Y175" s="68">
        <v>320160</v>
      </c>
      <c r="Z175" s="158">
        <v>1</v>
      </c>
    </row>
    <row r="176" spans="1:27" s="18" customFormat="1" ht="83.25" hidden="1" customHeight="1" x14ac:dyDescent="0.2">
      <c r="A176" s="16"/>
      <c r="B176" s="110">
        <f t="shared" si="63"/>
        <v>165</v>
      </c>
      <c r="C176" s="113" t="s">
        <v>273</v>
      </c>
      <c r="D176" s="117" t="s">
        <v>281</v>
      </c>
      <c r="E176" s="114" t="s">
        <v>282</v>
      </c>
      <c r="F176" s="68">
        <v>7048</v>
      </c>
      <c r="G176" s="68">
        <f t="shared" si="51"/>
        <v>98108.159999999989</v>
      </c>
      <c r="H176" s="109" t="s">
        <v>478</v>
      </c>
      <c r="I176" s="68">
        <f>ROUNDUP(G176,0)</f>
        <v>98109</v>
      </c>
      <c r="M176" s="48">
        <f t="shared" si="52"/>
        <v>0</v>
      </c>
      <c r="N176" s="49">
        <f t="shared" si="53"/>
        <v>0</v>
      </c>
      <c r="O176" s="49">
        <f t="shared" si="54"/>
        <v>0</v>
      </c>
      <c r="P176" s="48">
        <f t="shared" si="55"/>
        <v>0</v>
      </c>
      <c r="Q176" s="49">
        <f t="shared" si="56"/>
        <v>0</v>
      </c>
      <c r="R176" s="49">
        <f t="shared" si="57"/>
        <v>0</v>
      </c>
      <c r="S176" s="48">
        <f t="shared" si="58"/>
        <v>1</v>
      </c>
      <c r="T176" s="49">
        <f t="shared" si="59"/>
        <v>98109</v>
      </c>
      <c r="U176" s="49">
        <f t="shared" si="60"/>
        <v>0</v>
      </c>
      <c r="V176" s="49">
        <f t="shared" si="61"/>
        <v>0</v>
      </c>
      <c r="W176" s="49">
        <f t="shared" si="62"/>
        <v>0</v>
      </c>
      <c r="Y176" s="68"/>
    </row>
    <row r="177" spans="1:27" s="18" customFormat="1" ht="116.25" hidden="1" customHeight="1" x14ac:dyDescent="0.2">
      <c r="A177" s="16"/>
      <c r="B177" s="110">
        <f t="shared" si="63"/>
        <v>166</v>
      </c>
      <c r="C177" s="113" t="s">
        <v>273</v>
      </c>
      <c r="D177" s="117" t="s">
        <v>283</v>
      </c>
      <c r="E177" s="114" t="s">
        <v>22</v>
      </c>
      <c r="F177" s="68">
        <v>24647.14</v>
      </c>
      <c r="G177" s="68">
        <f t="shared" si="51"/>
        <v>343088.18879999995</v>
      </c>
      <c r="H177" s="109" t="s">
        <v>477</v>
      </c>
      <c r="I177" s="68">
        <f t="shared" ref="I177:I179" si="71">ROUNDUP(G177*1.1,0)</f>
        <v>377398</v>
      </c>
      <c r="M177" s="48">
        <f t="shared" si="52"/>
        <v>0</v>
      </c>
      <c r="N177" s="49">
        <f t="shared" si="53"/>
        <v>0</v>
      </c>
      <c r="O177" s="49">
        <f t="shared" si="54"/>
        <v>0</v>
      </c>
      <c r="P177" s="48">
        <f t="shared" si="55"/>
        <v>1</v>
      </c>
      <c r="Q177" s="49">
        <f t="shared" si="56"/>
        <v>377398</v>
      </c>
      <c r="R177" s="49">
        <f t="shared" si="57"/>
        <v>343088.18879999995</v>
      </c>
      <c r="S177" s="48">
        <f t="shared" si="58"/>
        <v>0</v>
      </c>
      <c r="T177" s="49">
        <f t="shared" si="59"/>
        <v>0</v>
      </c>
      <c r="U177" s="49">
        <f t="shared" si="60"/>
        <v>0</v>
      </c>
      <c r="V177" s="49">
        <f t="shared" si="61"/>
        <v>0</v>
      </c>
      <c r="W177" s="49">
        <f t="shared" si="62"/>
        <v>0</v>
      </c>
      <c r="Y177" s="68"/>
    </row>
    <row r="178" spans="1:27" s="18" customFormat="1" ht="30" hidden="1" x14ac:dyDescent="0.2">
      <c r="A178" s="16"/>
      <c r="B178" s="110">
        <f t="shared" si="63"/>
        <v>167</v>
      </c>
      <c r="C178" s="113" t="s">
        <v>273</v>
      </c>
      <c r="D178" s="117" t="s">
        <v>284</v>
      </c>
      <c r="E178" s="114" t="s">
        <v>22</v>
      </c>
      <c r="F178" s="68">
        <v>50000</v>
      </c>
      <c r="G178" s="68">
        <f t="shared" si="51"/>
        <v>696000</v>
      </c>
      <c r="H178" s="109" t="s">
        <v>477</v>
      </c>
      <c r="I178" s="68">
        <f t="shared" si="71"/>
        <v>765600</v>
      </c>
      <c r="M178" s="48">
        <f t="shared" si="52"/>
        <v>0</v>
      </c>
      <c r="N178" s="49">
        <f t="shared" si="53"/>
        <v>0</v>
      </c>
      <c r="O178" s="49">
        <f t="shared" si="54"/>
        <v>0</v>
      </c>
      <c r="P178" s="48">
        <f t="shared" si="55"/>
        <v>1</v>
      </c>
      <c r="Q178" s="49">
        <f t="shared" si="56"/>
        <v>765600</v>
      </c>
      <c r="R178" s="49">
        <f t="shared" si="57"/>
        <v>696000</v>
      </c>
      <c r="S178" s="48">
        <f t="shared" si="58"/>
        <v>0</v>
      </c>
      <c r="T178" s="49">
        <f t="shared" si="59"/>
        <v>0</v>
      </c>
      <c r="U178" s="49">
        <f t="shared" si="60"/>
        <v>0</v>
      </c>
      <c r="V178" s="49">
        <f t="shared" si="61"/>
        <v>0</v>
      </c>
      <c r="W178" s="49">
        <f t="shared" si="62"/>
        <v>0</v>
      </c>
      <c r="Y178" s="68"/>
    </row>
    <row r="179" spans="1:27" s="18" customFormat="1" ht="237" hidden="1" customHeight="1" x14ac:dyDescent="0.2">
      <c r="A179" s="16"/>
      <c r="B179" s="110">
        <f t="shared" si="63"/>
        <v>168</v>
      </c>
      <c r="C179" s="113" t="s">
        <v>273</v>
      </c>
      <c r="D179" s="117" t="s">
        <v>285</v>
      </c>
      <c r="E179" s="112" t="s">
        <v>286</v>
      </c>
      <c r="F179" s="68">
        <v>42717.34</v>
      </c>
      <c r="G179" s="68">
        <f t="shared" si="51"/>
        <v>594625.3727999999</v>
      </c>
      <c r="H179" s="109" t="s">
        <v>477</v>
      </c>
      <c r="I179" s="68">
        <f t="shared" si="71"/>
        <v>654088</v>
      </c>
      <c r="M179" s="48">
        <f t="shared" si="52"/>
        <v>0</v>
      </c>
      <c r="N179" s="49">
        <f t="shared" si="53"/>
        <v>0</v>
      </c>
      <c r="O179" s="49">
        <f t="shared" si="54"/>
        <v>0</v>
      </c>
      <c r="P179" s="48">
        <f t="shared" si="55"/>
        <v>1</v>
      </c>
      <c r="Q179" s="49">
        <f t="shared" si="56"/>
        <v>654088</v>
      </c>
      <c r="R179" s="49">
        <f t="shared" si="57"/>
        <v>594625.3727999999</v>
      </c>
      <c r="S179" s="48">
        <f t="shared" si="58"/>
        <v>0</v>
      </c>
      <c r="T179" s="49">
        <f t="shared" si="59"/>
        <v>0</v>
      </c>
      <c r="U179" s="49">
        <f t="shared" si="60"/>
        <v>0</v>
      </c>
      <c r="V179" s="49">
        <f t="shared" si="61"/>
        <v>0</v>
      </c>
      <c r="W179" s="49">
        <f t="shared" si="62"/>
        <v>0</v>
      </c>
      <c r="Y179" s="68"/>
    </row>
    <row r="180" spans="1:27" s="18" customFormat="1" ht="97.5" hidden="1" customHeight="1" x14ac:dyDescent="0.2">
      <c r="A180" s="16"/>
      <c r="B180" s="110">
        <f t="shared" si="63"/>
        <v>169</v>
      </c>
      <c r="C180" s="113" t="s">
        <v>273</v>
      </c>
      <c r="D180" s="117" t="s">
        <v>287</v>
      </c>
      <c r="E180" s="114" t="s">
        <v>41</v>
      </c>
      <c r="F180" s="68">
        <v>62862.42</v>
      </c>
      <c r="G180" s="68">
        <f t="shared" si="51"/>
        <v>875044.88639999996</v>
      </c>
      <c r="H180" s="119" t="s">
        <v>462</v>
      </c>
      <c r="I180" s="68">
        <f>ROUNDUP(+G180*1.15,0)</f>
        <v>1006302</v>
      </c>
      <c r="J180" s="26">
        <f>SUM(I172:I180)</f>
        <v>4797720</v>
      </c>
      <c r="K180" s="106">
        <f>+Nuevos!I31</f>
        <v>2992800</v>
      </c>
      <c r="L180" s="26">
        <f>+K180+J180</f>
        <v>7790520</v>
      </c>
      <c r="M180" s="48">
        <f t="shared" si="52"/>
        <v>1</v>
      </c>
      <c r="N180" s="49">
        <f t="shared" si="53"/>
        <v>1006302</v>
      </c>
      <c r="O180" s="49">
        <f t="shared" si="54"/>
        <v>875044.88639999996</v>
      </c>
      <c r="P180" s="48">
        <f t="shared" si="55"/>
        <v>0</v>
      </c>
      <c r="Q180" s="49">
        <f t="shared" si="56"/>
        <v>0</v>
      </c>
      <c r="R180" s="49">
        <f t="shared" si="57"/>
        <v>0</v>
      </c>
      <c r="S180" s="48">
        <f t="shared" si="58"/>
        <v>0</v>
      </c>
      <c r="T180" s="49">
        <f t="shared" si="59"/>
        <v>0</v>
      </c>
      <c r="U180" s="49">
        <f t="shared" si="60"/>
        <v>0</v>
      </c>
      <c r="V180" s="49">
        <f t="shared" si="61"/>
        <v>0</v>
      </c>
      <c r="W180" s="49">
        <f t="shared" si="62"/>
        <v>0</v>
      </c>
      <c r="Y180" s="68">
        <f>G180</f>
        <v>875044.88639999996</v>
      </c>
      <c r="Z180" s="158"/>
      <c r="AA180" s="18" t="s">
        <v>571</v>
      </c>
    </row>
    <row r="181" spans="1:27" s="18" customFormat="1" ht="122.25" hidden="1" customHeight="1" x14ac:dyDescent="0.2">
      <c r="A181" s="16"/>
      <c r="B181" s="110">
        <f t="shared" si="63"/>
        <v>170</v>
      </c>
      <c r="C181" s="113" t="s">
        <v>288</v>
      </c>
      <c r="D181" s="117" t="s">
        <v>289</v>
      </c>
      <c r="E181" s="114" t="s">
        <v>290</v>
      </c>
      <c r="F181" s="68">
        <v>310508.92</v>
      </c>
      <c r="G181" s="68">
        <f t="shared" si="51"/>
        <v>4322284.1663999995</v>
      </c>
      <c r="H181" s="109" t="s">
        <v>478</v>
      </c>
      <c r="I181" s="68">
        <f t="shared" ref="I181:I184" si="72">ROUNDUP(G181,0)</f>
        <v>4322285</v>
      </c>
      <c r="M181" s="48">
        <f t="shared" si="52"/>
        <v>0</v>
      </c>
      <c r="N181" s="49">
        <f t="shared" si="53"/>
        <v>0</v>
      </c>
      <c r="O181" s="49">
        <f t="shared" si="54"/>
        <v>0</v>
      </c>
      <c r="P181" s="48">
        <f t="shared" si="55"/>
        <v>0</v>
      </c>
      <c r="Q181" s="49">
        <f t="shared" si="56"/>
        <v>0</v>
      </c>
      <c r="R181" s="49">
        <f t="shared" si="57"/>
        <v>0</v>
      </c>
      <c r="S181" s="48">
        <f t="shared" si="58"/>
        <v>1</v>
      </c>
      <c r="T181" s="49">
        <f t="shared" si="59"/>
        <v>4322285</v>
      </c>
      <c r="U181" s="49">
        <f t="shared" si="60"/>
        <v>0</v>
      </c>
      <c r="V181" s="49">
        <f t="shared" si="61"/>
        <v>0</v>
      </c>
      <c r="W181" s="49">
        <f t="shared" si="62"/>
        <v>0</v>
      </c>
      <c r="Y181" s="68"/>
    </row>
    <row r="182" spans="1:27" s="18" customFormat="1" ht="122.25" hidden="1" customHeight="1" x14ac:dyDescent="0.2">
      <c r="A182" s="16"/>
      <c r="B182" s="110">
        <f t="shared" si="63"/>
        <v>171</v>
      </c>
      <c r="C182" s="113" t="s">
        <v>288</v>
      </c>
      <c r="D182" s="117" t="s">
        <v>420</v>
      </c>
      <c r="E182" s="114" t="s">
        <v>22</v>
      </c>
      <c r="F182" s="68">
        <v>94400</v>
      </c>
      <c r="G182" s="68">
        <f t="shared" si="51"/>
        <v>1314048</v>
      </c>
      <c r="H182" s="109" t="s">
        <v>478</v>
      </c>
      <c r="I182" s="68">
        <f t="shared" si="72"/>
        <v>1314048</v>
      </c>
      <c r="M182" s="48">
        <f t="shared" si="52"/>
        <v>0</v>
      </c>
      <c r="N182" s="49">
        <f t="shared" si="53"/>
        <v>0</v>
      </c>
      <c r="O182" s="49">
        <f t="shared" si="54"/>
        <v>0</v>
      </c>
      <c r="P182" s="48">
        <f t="shared" si="55"/>
        <v>0</v>
      </c>
      <c r="Q182" s="49">
        <f t="shared" si="56"/>
        <v>0</v>
      </c>
      <c r="R182" s="49">
        <f t="shared" si="57"/>
        <v>0</v>
      </c>
      <c r="S182" s="48">
        <f t="shared" si="58"/>
        <v>1</v>
      </c>
      <c r="T182" s="49">
        <f t="shared" si="59"/>
        <v>1314048</v>
      </c>
      <c r="U182" s="49">
        <f t="shared" si="60"/>
        <v>0</v>
      </c>
      <c r="V182" s="49">
        <f t="shared" si="61"/>
        <v>0</v>
      </c>
      <c r="W182" s="49">
        <f t="shared" si="62"/>
        <v>0</v>
      </c>
      <c r="Y182" s="68"/>
    </row>
    <row r="183" spans="1:27" ht="121.5" hidden="1" customHeight="1" x14ac:dyDescent="0.2">
      <c r="B183" s="110">
        <f t="shared" si="63"/>
        <v>172</v>
      </c>
      <c r="C183" s="113" t="s">
        <v>288</v>
      </c>
      <c r="D183" s="117" t="s">
        <v>291</v>
      </c>
      <c r="E183" s="114" t="s">
        <v>238</v>
      </c>
      <c r="F183" s="68">
        <v>98000</v>
      </c>
      <c r="G183" s="68">
        <f t="shared" si="51"/>
        <v>1364160</v>
      </c>
      <c r="H183" s="109" t="s">
        <v>478</v>
      </c>
      <c r="I183" s="68">
        <f t="shared" si="72"/>
        <v>1364160</v>
      </c>
      <c r="M183" s="48">
        <f t="shared" si="52"/>
        <v>0</v>
      </c>
      <c r="N183" s="49">
        <f t="shared" si="53"/>
        <v>0</v>
      </c>
      <c r="O183" s="49">
        <f t="shared" si="54"/>
        <v>0</v>
      </c>
      <c r="P183" s="48">
        <f t="shared" si="55"/>
        <v>0</v>
      </c>
      <c r="Q183" s="49">
        <f t="shared" si="56"/>
        <v>0</v>
      </c>
      <c r="R183" s="49">
        <f t="shared" si="57"/>
        <v>0</v>
      </c>
      <c r="S183" s="48">
        <f t="shared" si="58"/>
        <v>1</v>
      </c>
      <c r="T183" s="49">
        <f t="shared" si="59"/>
        <v>1364160</v>
      </c>
      <c r="U183" s="49">
        <f t="shared" si="60"/>
        <v>0</v>
      </c>
      <c r="V183" s="49">
        <f t="shared" si="61"/>
        <v>0</v>
      </c>
      <c r="W183" s="49">
        <f t="shared" si="62"/>
        <v>0</v>
      </c>
      <c r="Y183" s="68"/>
      <c r="Z183" s="15"/>
    </row>
    <row r="184" spans="1:27" s="18" customFormat="1" ht="30" hidden="1" x14ac:dyDescent="0.2">
      <c r="A184" s="16"/>
      <c r="B184" s="110">
        <f t="shared" si="63"/>
        <v>173</v>
      </c>
      <c r="C184" s="113" t="s">
        <v>288</v>
      </c>
      <c r="D184" s="117" t="s">
        <v>292</v>
      </c>
      <c r="E184" s="114" t="s">
        <v>86</v>
      </c>
      <c r="F184" s="68">
        <v>16100</v>
      </c>
      <c r="G184" s="68">
        <f t="shared" si="51"/>
        <v>224111.99999999997</v>
      </c>
      <c r="H184" s="109" t="s">
        <v>478</v>
      </c>
      <c r="I184" s="68">
        <f t="shared" si="72"/>
        <v>224112</v>
      </c>
      <c r="M184" s="48">
        <f t="shared" si="52"/>
        <v>0</v>
      </c>
      <c r="N184" s="49">
        <f t="shared" si="53"/>
        <v>0</v>
      </c>
      <c r="O184" s="49">
        <f t="shared" si="54"/>
        <v>0</v>
      </c>
      <c r="P184" s="48">
        <f t="shared" si="55"/>
        <v>0</v>
      </c>
      <c r="Q184" s="49">
        <f t="shared" si="56"/>
        <v>0</v>
      </c>
      <c r="R184" s="49">
        <f t="shared" si="57"/>
        <v>0</v>
      </c>
      <c r="S184" s="48">
        <f t="shared" si="58"/>
        <v>1</v>
      </c>
      <c r="T184" s="49">
        <f t="shared" si="59"/>
        <v>224112</v>
      </c>
      <c r="U184" s="49">
        <f t="shared" si="60"/>
        <v>0</v>
      </c>
      <c r="V184" s="49">
        <f t="shared" si="61"/>
        <v>0</v>
      </c>
      <c r="W184" s="49">
        <f t="shared" si="62"/>
        <v>0</v>
      </c>
      <c r="Y184" s="68"/>
    </row>
    <row r="185" spans="1:27" s="18" customFormat="1" ht="90" hidden="1" customHeight="1" x14ac:dyDescent="0.2">
      <c r="A185" s="16"/>
      <c r="B185" s="110">
        <f t="shared" si="63"/>
        <v>174</v>
      </c>
      <c r="C185" s="113" t="s">
        <v>288</v>
      </c>
      <c r="D185" s="117" t="s">
        <v>293</v>
      </c>
      <c r="E185" s="114" t="s">
        <v>30</v>
      </c>
      <c r="F185" s="68">
        <v>22435.88</v>
      </c>
      <c r="G185" s="68">
        <f t="shared" si="51"/>
        <v>312307.44959999999</v>
      </c>
      <c r="H185" s="119" t="s">
        <v>462</v>
      </c>
      <c r="I185" s="68">
        <f>ROUNDUP(+G185*1.15,0)</f>
        <v>359154</v>
      </c>
      <c r="M185" s="48">
        <f t="shared" si="52"/>
        <v>1</v>
      </c>
      <c r="N185" s="49">
        <f t="shared" si="53"/>
        <v>359154</v>
      </c>
      <c r="O185" s="49">
        <f t="shared" si="54"/>
        <v>312307.44959999999</v>
      </c>
      <c r="P185" s="48">
        <f t="shared" si="55"/>
        <v>0</v>
      </c>
      <c r="Q185" s="49">
        <f t="shared" si="56"/>
        <v>0</v>
      </c>
      <c r="R185" s="49">
        <f t="shared" si="57"/>
        <v>0</v>
      </c>
      <c r="S185" s="48">
        <f t="shared" si="58"/>
        <v>0</v>
      </c>
      <c r="T185" s="49">
        <f t="shared" si="59"/>
        <v>0</v>
      </c>
      <c r="U185" s="49">
        <f t="shared" si="60"/>
        <v>0</v>
      </c>
      <c r="V185" s="49">
        <f t="shared" si="61"/>
        <v>0</v>
      </c>
      <c r="W185" s="49">
        <f t="shared" si="62"/>
        <v>0</v>
      </c>
      <c r="Y185" s="68">
        <f>G185</f>
        <v>312307.44959999999</v>
      </c>
      <c r="Z185" s="158"/>
      <c r="AA185" s="18" t="s">
        <v>571</v>
      </c>
    </row>
    <row r="186" spans="1:27" s="18" customFormat="1" ht="50.1" hidden="1" customHeight="1" thickBot="1" x14ac:dyDescent="0.2">
      <c r="A186" s="21"/>
      <c r="B186" s="110">
        <f t="shared" si="63"/>
        <v>175</v>
      </c>
      <c r="C186" s="113" t="s">
        <v>288</v>
      </c>
      <c r="D186" s="117" t="s">
        <v>294</v>
      </c>
      <c r="E186" s="114" t="s">
        <v>16</v>
      </c>
      <c r="F186" s="68">
        <v>30471.32</v>
      </c>
      <c r="G186" s="68">
        <f t="shared" si="51"/>
        <v>424160.77439999994</v>
      </c>
      <c r="H186" s="109" t="s">
        <v>478</v>
      </c>
      <c r="I186" s="68">
        <f>ROUNDUP(G186,0)</f>
        <v>424161</v>
      </c>
      <c r="J186" s="26">
        <f>SUM(I181:I186)</f>
        <v>8007920</v>
      </c>
      <c r="L186" s="26">
        <f>+K186+J186</f>
        <v>8007920</v>
      </c>
      <c r="M186" s="48">
        <f t="shared" si="52"/>
        <v>0</v>
      </c>
      <c r="N186" s="49">
        <f t="shared" si="53"/>
        <v>0</v>
      </c>
      <c r="O186" s="49">
        <f t="shared" si="54"/>
        <v>0</v>
      </c>
      <c r="P186" s="48">
        <f t="shared" si="55"/>
        <v>0</v>
      </c>
      <c r="Q186" s="49">
        <f t="shared" si="56"/>
        <v>0</v>
      </c>
      <c r="R186" s="49">
        <f t="shared" si="57"/>
        <v>0</v>
      </c>
      <c r="S186" s="48">
        <f t="shared" si="58"/>
        <v>1</v>
      </c>
      <c r="T186" s="49">
        <f t="shared" si="59"/>
        <v>424161</v>
      </c>
      <c r="U186" s="49">
        <f t="shared" si="60"/>
        <v>0</v>
      </c>
      <c r="V186" s="49">
        <f t="shared" si="61"/>
        <v>0</v>
      </c>
      <c r="W186" s="49">
        <f t="shared" si="62"/>
        <v>0</v>
      </c>
      <c r="Y186" s="68"/>
    </row>
    <row r="187" spans="1:27" s="18" customFormat="1" ht="84.75" hidden="1" customHeight="1" thickTop="1" x14ac:dyDescent="0.2">
      <c r="A187" s="16"/>
      <c r="B187" s="110">
        <f t="shared" si="63"/>
        <v>176</v>
      </c>
      <c r="C187" s="113" t="s">
        <v>295</v>
      </c>
      <c r="D187" s="117" t="s">
        <v>416</v>
      </c>
      <c r="E187" s="112" t="s">
        <v>296</v>
      </c>
      <c r="F187" s="131">
        <v>5000</v>
      </c>
      <c r="G187" s="68">
        <f t="shared" si="51"/>
        <v>69600</v>
      </c>
      <c r="H187" s="109" t="s">
        <v>477</v>
      </c>
      <c r="I187" s="68">
        <f t="shared" ref="I187:I188" si="73">ROUNDUP(G187*1.1,0)</f>
        <v>76560</v>
      </c>
      <c r="M187" s="48">
        <f t="shared" si="52"/>
        <v>0</v>
      </c>
      <c r="N187" s="49">
        <f t="shared" si="53"/>
        <v>0</v>
      </c>
      <c r="O187" s="49">
        <f t="shared" si="54"/>
        <v>0</v>
      </c>
      <c r="P187" s="48">
        <f t="shared" si="55"/>
        <v>1</v>
      </c>
      <c r="Q187" s="49">
        <f t="shared" si="56"/>
        <v>76560</v>
      </c>
      <c r="R187" s="49">
        <f t="shared" si="57"/>
        <v>69600</v>
      </c>
      <c r="S187" s="48">
        <f t="shared" si="58"/>
        <v>0</v>
      </c>
      <c r="T187" s="49">
        <f t="shared" si="59"/>
        <v>0</v>
      </c>
      <c r="U187" s="49">
        <f t="shared" si="60"/>
        <v>0</v>
      </c>
      <c r="V187" s="49">
        <f t="shared" si="61"/>
        <v>0</v>
      </c>
      <c r="W187" s="49">
        <f t="shared" si="62"/>
        <v>0</v>
      </c>
      <c r="Y187" s="68"/>
    </row>
    <row r="188" spans="1:27" s="27" customFormat="1" ht="126.75" hidden="1" customHeight="1" x14ac:dyDescent="0.2">
      <c r="A188" s="16"/>
      <c r="B188" s="110">
        <f t="shared" si="63"/>
        <v>177</v>
      </c>
      <c r="C188" s="113" t="s">
        <v>295</v>
      </c>
      <c r="D188" s="117" t="s">
        <v>297</v>
      </c>
      <c r="E188" s="112" t="s">
        <v>238</v>
      </c>
      <c r="F188" s="132">
        <v>32600</v>
      </c>
      <c r="G188" s="68">
        <f t="shared" si="51"/>
        <v>453791.99999999994</v>
      </c>
      <c r="H188" s="109" t="s">
        <v>477</v>
      </c>
      <c r="I188" s="68">
        <f t="shared" si="73"/>
        <v>499172</v>
      </c>
      <c r="M188" s="48">
        <f t="shared" si="52"/>
        <v>0</v>
      </c>
      <c r="N188" s="49">
        <f t="shared" si="53"/>
        <v>0</v>
      </c>
      <c r="O188" s="49">
        <f t="shared" si="54"/>
        <v>0</v>
      </c>
      <c r="P188" s="48">
        <f t="shared" si="55"/>
        <v>1</v>
      </c>
      <c r="Q188" s="49">
        <f t="shared" si="56"/>
        <v>499172</v>
      </c>
      <c r="R188" s="49">
        <f t="shared" si="57"/>
        <v>453791.99999999994</v>
      </c>
      <c r="S188" s="48">
        <f t="shared" si="58"/>
        <v>0</v>
      </c>
      <c r="T188" s="49">
        <f t="shared" si="59"/>
        <v>0</v>
      </c>
      <c r="U188" s="49">
        <f t="shared" si="60"/>
        <v>0</v>
      </c>
      <c r="V188" s="49">
        <f t="shared" si="61"/>
        <v>0</v>
      </c>
      <c r="W188" s="49">
        <f t="shared" si="62"/>
        <v>0</v>
      </c>
      <c r="Y188" s="68"/>
    </row>
    <row r="189" spans="1:27" s="18" customFormat="1" ht="124.5" customHeight="1" x14ac:dyDescent="0.2">
      <c r="A189" s="16"/>
      <c r="B189" s="110">
        <f t="shared" si="63"/>
        <v>178</v>
      </c>
      <c r="C189" s="113" t="s">
        <v>295</v>
      </c>
      <c r="D189" s="117" t="s">
        <v>557</v>
      </c>
      <c r="E189" s="112" t="s">
        <v>227</v>
      </c>
      <c r="F189" s="68">
        <v>190000</v>
      </c>
      <c r="G189" s="68">
        <f t="shared" si="51"/>
        <v>2644800</v>
      </c>
      <c r="H189" s="109" t="s">
        <v>462</v>
      </c>
      <c r="I189" s="68">
        <f>ROUNDUP(+G189*1.15,0)</f>
        <v>3041520</v>
      </c>
      <c r="M189" s="48">
        <f t="shared" si="52"/>
        <v>1</v>
      </c>
      <c r="N189" s="49">
        <f t="shared" si="53"/>
        <v>3041520</v>
      </c>
      <c r="O189" s="49">
        <f t="shared" si="54"/>
        <v>2644800</v>
      </c>
      <c r="P189" s="48">
        <f t="shared" si="55"/>
        <v>0</v>
      </c>
      <c r="Q189" s="49">
        <f t="shared" si="56"/>
        <v>0</v>
      </c>
      <c r="R189" s="49">
        <f t="shared" si="57"/>
        <v>0</v>
      </c>
      <c r="S189" s="48">
        <f t="shared" si="58"/>
        <v>0</v>
      </c>
      <c r="T189" s="49">
        <f t="shared" si="59"/>
        <v>0</v>
      </c>
      <c r="U189" s="49">
        <f t="shared" si="60"/>
        <v>0</v>
      </c>
      <c r="V189" s="49">
        <f t="shared" si="61"/>
        <v>0</v>
      </c>
      <c r="W189" s="49">
        <f t="shared" si="62"/>
        <v>0</v>
      </c>
      <c r="Y189" s="68">
        <v>3041520</v>
      </c>
      <c r="Z189" s="158">
        <v>1</v>
      </c>
    </row>
    <row r="190" spans="1:27" s="18" customFormat="1" ht="61.5" hidden="1" customHeight="1" x14ac:dyDescent="0.2">
      <c r="A190" s="16"/>
      <c r="B190" s="110">
        <f t="shared" si="63"/>
        <v>179</v>
      </c>
      <c r="C190" s="113" t="s">
        <v>295</v>
      </c>
      <c r="D190" s="117" t="s">
        <v>298</v>
      </c>
      <c r="E190" s="112" t="s">
        <v>299</v>
      </c>
      <c r="F190" s="68">
        <v>308968.5</v>
      </c>
      <c r="G190" s="68">
        <f t="shared" si="51"/>
        <v>4300841.5199999996</v>
      </c>
      <c r="H190" s="109" t="s">
        <v>477</v>
      </c>
      <c r="I190" s="68">
        <f t="shared" ref="I190:I193" si="74">ROUNDUP(G190*1.1,0)</f>
        <v>4730926</v>
      </c>
      <c r="J190" s="26">
        <f>SUM(I187:I190)</f>
        <v>8348178</v>
      </c>
      <c r="L190" s="26">
        <f>+K190+J190</f>
        <v>8348178</v>
      </c>
      <c r="M190" s="48">
        <f t="shared" si="52"/>
        <v>0</v>
      </c>
      <c r="N190" s="49">
        <f t="shared" si="53"/>
        <v>0</v>
      </c>
      <c r="O190" s="49">
        <f t="shared" si="54"/>
        <v>0</v>
      </c>
      <c r="P190" s="48">
        <f t="shared" si="55"/>
        <v>1</v>
      </c>
      <c r="Q190" s="49">
        <f t="shared" si="56"/>
        <v>4730926</v>
      </c>
      <c r="R190" s="49">
        <f t="shared" si="57"/>
        <v>4300841.5199999996</v>
      </c>
      <c r="S190" s="48">
        <f t="shared" si="58"/>
        <v>0</v>
      </c>
      <c r="T190" s="49">
        <f t="shared" si="59"/>
        <v>0</v>
      </c>
      <c r="U190" s="49">
        <f t="shared" si="60"/>
        <v>0</v>
      </c>
      <c r="V190" s="49">
        <f t="shared" si="61"/>
        <v>0</v>
      </c>
      <c r="W190" s="49">
        <f t="shared" si="62"/>
        <v>0</v>
      </c>
      <c r="Y190" s="68"/>
    </row>
    <row r="191" spans="1:27" ht="89.25" hidden="1" customHeight="1" x14ac:dyDescent="0.2">
      <c r="B191" s="110">
        <f t="shared" si="63"/>
        <v>180</v>
      </c>
      <c r="C191" s="120" t="s">
        <v>300</v>
      </c>
      <c r="D191" s="117" t="s">
        <v>301</v>
      </c>
      <c r="E191" s="114" t="s">
        <v>302</v>
      </c>
      <c r="F191" s="68">
        <v>7540</v>
      </c>
      <c r="G191" s="68">
        <f t="shared" si="51"/>
        <v>104956.79999999999</v>
      </c>
      <c r="H191" s="109" t="s">
        <v>477</v>
      </c>
      <c r="I191" s="68">
        <f t="shared" si="74"/>
        <v>115453</v>
      </c>
      <c r="M191" s="48">
        <f t="shared" si="52"/>
        <v>0</v>
      </c>
      <c r="N191" s="49">
        <f t="shared" si="53"/>
        <v>0</v>
      </c>
      <c r="O191" s="49">
        <f t="shared" si="54"/>
        <v>0</v>
      </c>
      <c r="P191" s="48">
        <f t="shared" si="55"/>
        <v>1</v>
      </c>
      <c r="Q191" s="49">
        <f t="shared" si="56"/>
        <v>115453</v>
      </c>
      <c r="R191" s="49">
        <f t="shared" si="57"/>
        <v>104956.79999999999</v>
      </c>
      <c r="S191" s="48">
        <f t="shared" si="58"/>
        <v>0</v>
      </c>
      <c r="T191" s="49">
        <f t="shared" si="59"/>
        <v>0</v>
      </c>
      <c r="U191" s="49">
        <f t="shared" si="60"/>
        <v>0</v>
      </c>
      <c r="V191" s="49">
        <f t="shared" si="61"/>
        <v>0</v>
      </c>
      <c r="W191" s="49">
        <f t="shared" si="62"/>
        <v>0</v>
      </c>
      <c r="Y191" s="68"/>
      <c r="Z191" s="15"/>
    </row>
    <row r="192" spans="1:27" s="18" customFormat="1" ht="90" hidden="1" customHeight="1" x14ac:dyDescent="0.2">
      <c r="A192" s="16"/>
      <c r="B192" s="110">
        <f t="shared" si="63"/>
        <v>181</v>
      </c>
      <c r="C192" s="120" t="s">
        <v>300</v>
      </c>
      <c r="D192" s="117" t="s">
        <v>303</v>
      </c>
      <c r="E192" s="114" t="s">
        <v>22</v>
      </c>
      <c r="F192" s="68">
        <v>17569.87</v>
      </c>
      <c r="G192" s="68">
        <f t="shared" si="51"/>
        <v>244572.59039999999</v>
      </c>
      <c r="H192" s="109" t="s">
        <v>477</v>
      </c>
      <c r="I192" s="68">
        <f t="shared" si="74"/>
        <v>269030</v>
      </c>
      <c r="M192" s="48">
        <f t="shared" si="52"/>
        <v>0</v>
      </c>
      <c r="N192" s="49">
        <f t="shared" si="53"/>
        <v>0</v>
      </c>
      <c r="O192" s="49">
        <f t="shared" si="54"/>
        <v>0</v>
      </c>
      <c r="P192" s="48">
        <f t="shared" si="55"/>
        <v>1</v>
      </c>
      <c r="Q192" s="49">
        <f t="shared" si="56"/>
        <v>269030</v>
      </c>
      <c r="R192" s="49">
        <f t="shared" si="57"/>
        <v>244572.59039999999</v>
      </c>
      <c r="S192" s="48">
        <f t="shared" si="58"/>
        <v>0</v>
      </c>
      <c r="T192" s="49">
        <f t="shared" si="59"/>
        <v>0</v>
      </c>
      <c r="U192" s="49">
        <f t="shared" si="60"/>
        <v>0</v>
      </c>
      <c r="V192" s="49">
        <f t="shared" si="61"/>
        <v>0</v>
      </c>
      <c r="W192" s="49">
        <f t="shared" si="62"/>
        <v>0</v>
      </c>
      <c r="Y192" s="68"/>
    </row>
    <row r="193" spans="1:27" s="18" customFormat="1" ht="87.75" hidden="1" customHeight="1" x14ac:dyDescent="0.2">
      <c r="A193" s="16"/>
      <c r="B193" s="110">
        <f t="shared" si="63"/>
        <v>182</v>
      </c>
      <c r="C193" s="120" t="s">
        <v>300</v>
      </c>
      <c r="D193" s="117" t="s">
        <v>304</v>
      </c>
      <c r="E193" s="114" t="s">
        <v>22</v>
      </c>
      <c r="F193" s="68">
        <v>4583.37</v>
      </c>
      <c r="G193" s="68">
        <f t="shared" si="51"/>
        <v>63800.510399999999</v>
      </c>
      <c r="H193" s="109" t="s">
        <v>477</v>
      </c>
      <c r="I193" s="68">
        <f t="shared" si="74"/>
        <v>70181</v>
      </c>
      <c r="M193" s="48">
        <f t="shared" si="52"/>
        <v>0</v>
      </c>
      <c r="N193" s="49">
        <f t="shared" si="53"/>
        <v>0</v>
      </c>
      <c r="O193" s="49">
        <f t="shared" si="54"/>
        <v>0</v>
      </c>
      <c r="P193" s="48">
        <f t="shared" si="55"/>
        <v>1</v>
      </c>
      <c r="Q193" s="49">
        <f t="shared" si="56"/>
        <v>70181</v>
      </c>
      <c r="R193" s="49">
        <f t="shared" si="57"/>
        <v>63800.510399999999</v>
      </c>
      <c r="S193" s="48">
        <f t="shared" si="58"/>
        <v>0</v>
      </c>
      <c r="T193" s="49">
        <f t="shared" si="59"/>
        <v>0</v>
      </c>
      <c r="U193" s="49">
        <f t="shared" si="60"/>
        <v>0</v>
      </c>
      <c r="V193" s="49">
        <f t="shared" si="61"/>
        <v>0</v>
      </c>
      <c r="W193" s="49">
        <f t="shared" si="62"/>
        <v>0</v>
      </c>
      <c r="Y193" s="68"/>
    </row>
    <row r="194" spans="1:27" s="18" customFormat="1" ht="50.1" hidden="1" customHeight="1" x14ac:dyDescent="0.2">
      <c r="A194" s="16"/>
      <c r="B194" s="110">
        <f t="shared" si="63"/>
        <v>183</v>
      </c>
      <c r="C194" s="120" t="s">
        <v>300</v>
      </c>
      <c r="D194" s="117" t="s">
        <v>427</v>
      </c>
      <c r="E194" s="114" t="s">
        <v>428</v>
      </c>
      <c r="F194" s="68">
        <v>28000</v>
      </c>
      <c r="G194" s="68">
        <f t="shared" si="51"/>
        <v>389760</v>
      </c>
      <c r="H194" s="109" t="s">
        <v>478</v>
      </c>
      <c r="I194" s="68">
        <f>ROUNDUP(G194,0)</f>
        <v>389760</v>
      </c>
      <c r="J194" s="26">
        <f>SUM(I191:I194)</f>
        <v>844424</v>
      </c>
      <c r="K194" s="26">
        <f>+Nuevos!I32</f>
        <v>9048000</v>
      </c>
      <c r="L194" s="26">
        <f>+K194+J194</f>
        <v>9892424</v>
      </c>
      <c r="M194" s="48">
        <f t="shared" si="52"/>
        <v>0</v>
      </c>
      <c r="N194" s="49">
        <f t="shared" si="53"/>
        <v>0</v>
      </c>
      <c r="O194" s="49">
        <f t="shared" si="54"/>
        <v>0</v>
      </c>
      <c r="P194" s="48">
        <f t="shared" si="55"/>
        <v>0</v>
      </c>
      <c r="Q194" s="49">
        <f t="shared" si="56"/>
        <v>0</v>
      </c>
      <c r="R194" s="49">
        <f t="shared" si="57"/>
        <v>0</v>
      </c>
      <c r="S194" s="48">
        <f t="shared" si="58"/>
        <v>1</v>
      </c>
      <c r="T194" s="49">
        <f t="shared" si="59"/>
        <v>389760</v>
      </c>
      <c r="U194" s="49">
        <f t="shared" si="60"/>
        <v>0</v>
      </c>
      <c r="V194" s="49">
        <f t="shared" si="61"/>
        <v>0</v>
      </c>
      <c r="W194" s="49">
        <f t="shared" si="62"/>
        <v>0</v>
      </c>
      <c r="Y194" s="68"/>
    </row>
    <row r="195" spans="1:27" ht="92.25" hidden="1" customHeight="1" x14ac:dyDescent="0.2">
      <c r="A195" s="16"/>
      <c r="B195" s="110">
        <f t="shared" si="63"/>
        <v>184</v>
      </c>
      <c r="C195" s="113" t="s">
        <v>305</v>
      </c>
      <c r="D195" s="117" t="s">
        <v>306</v>
      </c>
      <c r="E195" s="114" t="s">
        <v>307</v>
      </c>
      <c r="F195" s="68">
        <v>16181.31</v>
      </c>
      <c r="G195" s="68">
        <f t="shared" si="51"/>
        <v>225243.83519999997</v>
      </c>
      <c r="H195" s="109" t="s">
        <v>477</v>
      </c>
      <c r="I195" s="68">
        <f>ROUNDUP(G195*1.1,0)</f>
        <v>247769</v>
      </c>
      <c r="M195" s="48">
        <f t="shared" si="52"/>
        <v>0</v>
      </c>
      <c r="N195" s="49">
        <f t="shared" si="53"/>
        <v>0</v>
      </c>
      <c r="O195" s="49">
        <f t="shared" si="54"/>
        <v>0</v>
      </c>
      <c r="P195" s="48">
        <f t="shared" si="55"/>
        <v>1</v>
      </c>
      <c r="Q195" s="49">
        <f t="shared" si="56"/>
        <v>247769</v>
      </c>
      <c r="R195" s="49">
        <f t="shared" si="57"/>
        <v>225243.83519999997</v>
      </c>
      <c r="S195" s="48">
        <f t="shared" si="58"/>
        <v>0</v>
      </c>
      <c r="T195" s="49">
        <f t="shared" si="59"/>
        <v>0</v>
      </c>
      <c r="U195" s="49">
        <f t="shared" si="60"/>
        <v>0</v>
      </c>
      <c r="V195" s="49">
        <f t="shared" si="61"/>
        <v>0</v>
      </c>
      <c r="W195" s="49">
        <f t="shared" si="62"/>
        <v>0</v>
      </c>
      <c r="Y195" s="68"/>
      <c r="Z195" s="15"/>
    </row>
    <row r="196" spans="1:27" ht="92.25" customHeight="1" x14ac:dyDescent="0.2">
      <c r="B196" s="110">
        <f t="shared" si="63"/>
        <v>185</v>
      </c>
      <c r="C196" s="113" t="s">
        <v>305</v>
      </c>
      <c r="D196" s="117" t="s">
        <v>308</v>
      </c>
      <c r="E196" s="114" t="s">
        <v>309</v>
      </c>
      <c r="F196" s="68">
        <v>2500</v>
      </c>
      <c r="G196" s="68">
        <f t="shared" si="51"/>
        <v>34800</v>
      </c>
      <c r="H196" s="109" t="s">
        <v>462</v>
      </c>
      <c r="I196" s="68">
        <f>ROUNDUP(+G196*1.15,0)</f>
        <v>40020</v>
      </c>
      <c r="M196" s="48">
        <f t="shared" si="52"/>
        <v>1</v>
      </c>
      <c r="N196" s="49">
        <f t="shared" si="53"/>
        <v>40020</v>
      </c>
      <c r="O196" s="49">
        <f t="shared" si="54"/>
        <v>34800</v>
      </c>
      <c r="P196" s="48">
        <f t="shared" si="55"/>
        <v>0</v>
      </c>
      <c r="Q196" s="49">
        <f t="shared" si="56"/>
        <v>0</v>
      </c>
      <c r="R196" s="49">
        <f t="shared" si="57"/>
        <v>0</v>
      </c>
      <c r="S196" s="48">
        <f t="shared" si="58"/>
        <v>0</v>
      </c>
      <c r="T196" s="49">
        <f t="shared" si="59"/>
        <v>0</v>
      </c>
      <c r="U196" s="49">
        <f t="shared" si="60"/>
        <v>0</v>
      </c>
      <c r="V196" s="49">
        <f t="shared" si="61"/>
        <v>0</v>
      </c>
      <c r="W196" s="49">
        <f t="shared" si="62"/>
        <v>0</v>
      </c>
      <c r="Y196" s="68">
        <v>40020</v>
      </c>
      <c r="Z196" s="157">
        <v>1</v>
      </c>
    </row>
    <row r="197" spans="1:27" s="25" customFormat="1" ht="87.75" hidden="1" customHeight="1" x14ac:dyDescent="0.25">
      <c r="A197" s="16"/>
      <c r="B197" s="110">
        <f t="shared" si="63"/>
        <v>186</v>
      </c>
      <c r="C197" s="113" t="s">
        <v>305</v>
      </c>
      <c r="D197" s="117" t="s">
        <v>310</v>
      </c>
      <c r="E197" s="114" t="s">
        <v>311</v>
      </c>
      <c r="F197" s="68">
        <v>29500</v>
      </c>
      <c r="G197" s="68">
        <f t="shared" si="51"/>
        <v>410640</v>
      </c>
      <c r="H197" s="109" t="s">
        <v>477</v>
      </c>
      <c r="I197" s="68">
        <f>ROUNDUP(G197*1.1,0)</f>
        <v>451704</v>
      </c>
      <c r="M197" s="48">
        <f t="shared" si="52"/>
        <v>0</v>
      </c>
      <c r="N197" s="49">
        <f t="shared" si="53"/>
        <v>0</v>
      </c>
      <c r="O197" s="49">
        <f t="shared" si="54"/>
        <v>0</v>
      </c>
      <c r="P197" s="48">
        <f t="shared" si="55"/>
        <v>1</v>
      </c>
      <c r="Q197" s="49">
        <f t="shared" si="56"/>
        <v>451704</v>
      </c>
      <c r="R197" s="49">
        <f t="shared" si="57"/>
        <v>410640</v>
      </c>
      <c r="S197" s="48">
        <f t="shared" si="58"/>
        <v>0</v>
      </c>
      <c r="T197" s="49">
        <f t="shared" si="59"/>
        <v>0</v>
      </c>
      <c r="U197" s="49">
        <f t="shared" si="60"/>
        <v>0</v>
      </c>
      <c r="V197" s="49">
        <f t="shared" si="61"/>
        <v>0</v>
      </c>
      <c r="W197" s="49">
        <f t="shared" si="62"/>
        <v>0</v>
      </c>
      <c r="Y197" s="68"/>
    </row>
    <row r="198" spans="1:27" s="24" customFormat="1" ht="108" hidden="1" customHeight="1" x14ac:dyDescent="0.25">
      <c r="A198" s="16"/>
      <c r="B198" s="110">
        <f t="shared" si="63"/>
        <v>187</v>
      </c>
      <c r="C198" s="113" t="s">
        <v>305</v>
      </c>
      <c r="D198" s="117" t="s">
        <v>312</v>
      </c>
      <c r="E198" s="114" t="s">
        <v>202</v>
      </c>
      <c r="F198" s="133">
        <v>290000</v>
      </c>
      <c r="G198" s="68">
        <f t="shared" si="51"/>
        <v>4036799.9999999995</v>
      </c>
      <c r="H198" s="109" t="s">
        <v>478</v>
      </c>
      <c r="I198" s="68">
        <f>ROUNDUP(G198,0)</f>
        <v>4036800</v>
      </c>
      <c r="M198" s="48">
        <f t="shared" si="52"/>
        <v>0</v>
      </c>
      <c r="N198" s="49">
        <f t="shared" si="53"/>
        <v>0</v>
      </c>
      <c r="O198" s="49">
        <f t="shared" si="54"/>
        <v>0</v>
      </c>
      <c r="P198" s="48">
        <f t="shared" si="55"/>
        <v>0</v>
      </c>
      <c r="Q198" s="49">
        <f t="shared" si="56"/>
        <v>0</v>
      </c>
      <c r="R198" s="49">
        <f t="shared" si="57"/>
        <v>0</v>
      </c>
      <c r="S198" s="48">
        <f t="shared" si="58"/>
        <v>1</v>
      </c>
      <c r="T198" s="49">
        <f t="shared" si="59"/>
        <v>4036800</v>
      </c>
      <c r="U198" s="49">
        <f t="shared" si="60"/>
        <v>0</v>
      </c>
      <c r="V198" s="49">
        <f t="shared" si="61"/>
        <v>0</v>
      </c>
      <c r="W198" s="49">
        <f t="shared" si="62"/>
        <v>0</v>
      </c>
      <c r="Y198" s="68"/>
    </row>
    <row r="199" spans="1:27" s="25" customFormat="1" ht="178.5" customHeight="1" x14ac:dyDescent="0.25">
      <c r="A199" s="16"/>
      <c r="B199" s="110">
        <f t="shared" si="63"/>
        <v>188</v>
      </c>
      <c r="C199" s="113" t="s">
        <v>305</v>
      </c>
      <c r="D199" s="117" t="s">
        <v>313</v>
      </c>
      <c r="E199" s="114" t="s">
        <v>314</v>
      </c>
      <c r="F199" s="133">
        <v>185255</v>
      </c>
      <c r="G199" s="68">
        <f t="shared" si="51"/>
        <v>2578749.5999999996</v>
      </c>
      <c r="H199" s="109" t="s">
        <v>462</v>
      </c>
      <c r="I199" s="68">
        <f t="shared" ref="I199:I200" si="75">ROUNDUP(+G199*1.15,0)</f>
        <v>2965563</v>
      </c>
      <c r="M199" s="48">
        <f t="shared" si="52"/>
        <v>1</v>
      </c>
      <c r="N199" s="49">
        <f t="shared" si="53"/>
        <v>2965563</v>
      </c>
      <c r="O199" s="49">
        <f t="shared" si="54"/>
        <v>2578749.5999999996</v>
      </c>
      <c r="P199" s="48">
        <f t="shared" si="55"/>
        <v>0</v>
      </c>
      <c r="Q199" s="49">
        <f t="shared" si="56"/>
        <v>0</v>
      </c>
      <c r="R199" s="49">
        <f t="shared" si="57"/>
        <v>0</v>
      </c>
      <c r="S199" s="48">
        <f t="shared" si="58"/>
        <v>0</v>
      </c>
      <c r="T199" s="49">
        <f t="shared" si="59"/>
        <v>0</v>
      </c>
      <c r="U199" s="49">
        <f t="shared" si="60"/>
        <v>0</v>
      </c>
      <c r="V199" s="49">
        <f t="shared" si="61"/>
        <v>0</v>
      </c>
      <c r="W199" s="49">
        <f t="shared" si="62"/>
        <v>0</v>
      </c>
      <c r="Y199" s="68">
        <v>2965563</v>
      </c>
      <c r="Z199" s="157">
        <v>1</v>
      </c>
    </row>
    <row r="200" spans="1:27" s="25" customFormat="1" ht="99" hidden="1" customHeight="1" x14ac:dyDescent="0.2">
      <c r="A200" s="14"/>
      <c r="B200" s="110">
        <f t="shared" si="63"/>
        <v>189</v>
      </c>
      <c r="C200" s="113" t="s">
        <v>305</v>
      </c>
      <c r="D200" s="117" t="s">
        <v>315</v>
      </c>
      <c r="E200" s="114" t="s">
        <v>202</v>
      </c>
      <c r="F200" s="68">
        <v>125000</v>
      </c>
      <c r="G200" s="68">
        <f t="shared" si="51"/>
        <v>1739999.9999999998</v>
      </c>
      <c r="H200" s="109" t="s">
        <v>462</v>
      </c>
      <c r="I200" s="68">
        <f t="shared" si="75"/>
        <v>2001000</v>
      </c>
      <c r="M200" s="48">
        <f t="shared" si="52"/>
        <v>1</v>
      </c>
      <c r="N200" s="49">
        <f t="shared" si="53"/>
        <v>2001000</v>
      </c>
      <c r="O200" s="49">
        <f t="shared" si="54"/>
        <v>1739999.9999999998</v>
      </c>
      <c r="P200" s="48">
        <f t="shared" si="55"/>
        <v>0</v>
      </c>
      <c r="Q200" s="49">
        <f t="shared" si="56"/>
        <v>0</v>
      </c>
      <c r="R200" s="49">
        <f t="shared" si="57"/>
        <v>0</v>
      </c>
      <c r="S200" s="48">
        <f t="shared" si="58"/>
        <v>0</v>
      </c>
      <c r="T200" s="49">
        <f t="shared" si="59"/>
        <v>0</v>
      </c>
      <c r="U200" s="49">
        <f t="shared" si="60"/>
        <v>0</v>
      </c>
      <c r="V200" s="49">
        <f t="shared" si="61"/>
        <v>0</v>
      </c>
      <c r="W200" s="49">
        <f t="shared" si="62"/>
        <v>0</v>
      </c>
      <c r="Y200" s="68">
        <f>G200</f>
        <v>1739999.9999999998</v>
      </c>
      <c r="Z200" s="157"/>
      <c r="AA200" s="18" t="s">
        <v>571</v>
      </c>
    </row>
    <row r="201" spans="1:27" s="25" customFormat="1" ht="108.75" hidden="1" customHeight="1" x14ac:dyDescent="0.25">
      <c r="A201" s="14"/>
      <c r="B201" s="110">
        <f t="shared" si="63"/>
        <v>190</v>
      </c>
      <c r="C201" s="113" t="s">
        <v>305</v>
      </c>
      <c r="D201" s="117" t="s">
        <v>316</v>
      </c>
      <c r="E201" s="114" t="s">
        <v>41</v>
      </c>
      <c r="F201" s="68">
        <v>62937</v>
      </c>
      <c r="G201" s="68">
        <f t="shared" si="51"/>
        <v>876083.03999999992</v>
      </c>
      <c r="H201" s="109" t="s">
        <v>477</v>
      </c>
      <c r="I201" s="68">
        <f t="shared" ref="I201:I207" si="76">ROUNDUP(G201*1.1,0)</f>
        <v>963692</v>
      </c>
      <c r="M201" s="48">
        <f t="shared" si="52"/>
        <v>0</v>
      </c>
      <c r="N201" s="49">
        <f t="shared" si="53"/>
        <v>0</v>
      </c>
      <c r="O201" s="49">
        <f t="shared" si="54"/>
        <v>0</v>
      </c>
      <c r="P201" s="48">
        <f t="shared" si="55"/>
        <v>1</v>
      </c>
      <c r="Q201" s="49">
        <f t="shared" si="56"/>
        <v>963692</v>
      </c>
      <c r="R201" s="49">
        <f t="shared" si="57"/>
        <v>876083.03999999992</v>
      </c>
      <c r="S201" s="48">
        <f t="shared" si="58"/>
        <v>0</v>
      </c>
      <c r="T201" s="49">
        <f t="shared" si="59"/>
        <v>0</v>
      </c>
      <c r="U201" s="49">
        <f t="shared" si="60"/>
        <v>0</v>
      </c>
      <c r="V201" s="49">
        <f t="shared" si="61"/>
        <v>0</v>
      </c>
      <c r="W201" s="49">
        <f t="shared" si="62"/>
        <v>0</v>
      </c>
      <c r="Y201" s="68"/>
    </row>
    <row r="202" spans="1:27" s="25" customFormat="1" ht="88.5" hidden="1" customHeight="1" x14ac:dyDescent="0.25">
      <c r="A202" s="14"/>
      <c r="B202" s="110">
        <f t="shared" si="63"/>
        <v>191</v>
      </c>
      <c r="C202" s="113" t="s">
        <v>305</v>
      </c>
      <c r="D202" s="117" t="s">
        <v>317</v>
      </c>
      <c r="E202" s="114" t="s">
        <v>64</v>
      </c>
      <c r="F202" s="68">
        <v>7787.02</v>
      </c>
      <c r="G202" s="68">
        <f t="shared" si="51"/>
        <v>108395.3184</v>
      </c>
      <c r="H202" s="109" t="s">
        <v>477</v>
      </c>
      <c r="I202" s="68">
        <f t="shared" si="76"/>
        <v>119235</v>
      </c>
      <c r="M202" s="48">
        <f t="shared" si="52"/>
        <v>0</v>
      </c>
      <c r="N202" s="49">
        <f t="shared" si="53"/>
        <v>0</v>
      </c>
      <c r="O202" s="49">
        <f t="shared" si="54"/>
        <v>0</v>
      </c>
      <c r="P202" s="48">
        <f t="shared" si="55"/>
        <v>1</v>
      </c>
      <c r="Q202" s="49">
        <f t="shared" si="56"/>
        <v>119235</v>
      </c>
      <c r="R202" s="49">
        <f t="shared" si="57"/>
        <v>108395.3184</v>
      </c>
      <c r="S202" s="48">
        <f t="shared" si="58"/>
        <v>0</v>
      </c>
      <c r="T202" s="49">
        <f t="shared" si="59"/>
        <v>0</v>
      </c>
      <c r="U202" s="49">
        <f t="shared" si="60"/>
        <v>0</v>
      </c>
      <c r="V202" s="49">
        <f t="shared" si="61"/>
        <v>0</v>
      </c>
      <c r="W202" s="49">
        <f t="shared" si="62"/>
        <v>0</v>
      </c>
      <c r="Y202" s="68"/>
    </row>
    <row r="203" spans="1:27" s="25" customFormat="1" ht="100.5" hidden="1" customHeight="1" x14ac:dyDescent="0.25">
      <c r="A203" s="14"/>
      <c r="B203" s="110">
        <f t="shared" si="63"/>
        <v>192</v>
      </c>
      <c r="C203" s="113" t="s">
        <v>305</v>
      </c>
      <c r="D203" s="117" t="s">
        <v>318</v>
      </c>
      <c r="E203" s="114" t="s">
        <v>232</v>
      </c>
      <c r="F203" s="68">
        <v>26000</v>
      </c>
      <c r="G203" s="68">
        <f t="shared" si="51"/>
        <v>361920</v>
      </c>
      <c r="H203" s="109" t="s">
        <v>477</v>
      </c>
      <c r="I203" s="68">
        <f t="shared" si="76"/>
        <v>398112</v>
      </c>
      <c r="M203" s="48">
        <f t="shared" si="52"/>
        <v>0</v>
      </c>
      <c r="N203" s="49">
        <f t="shared" si="53"/>
        <v>0</v>
      </c>
      <c r="O203" s="49">
        <f t="shared" si="54"/>
        <v>0</v>
      </c>
      <c r="P203" s="48">
        <f t="shared" si="55"/>
        <v>1</v>
      </c>
      <c r="Q203" s="49">
        <f t="shared" si="56"/>
        <v>398112</v>
      </c>
      <c r="R203" s="49">
        <f t="shared" si="57"/>
        <v>361920</v>
      </c>
      <c r="S203" s="48">
        <f t="shared" si="58"/>
        <v>0</v>
      </c>
      <c r="T203" s="49">
        <f t="shared" si="59"/>
        <v>0</v>
      </c>
      <c r="U203" s="49">
        <f t="shared" si="60"/>
        <v>0</v>
      </c>
      <c r="V203" s="49">
        <f t="shared" si="61"/>
        <v>0</v>
      </c>
      <c r="W203" s="49">
        <f t="shared" si="62"/>
        <v>0</v>
      </c>
      <c r="Y203" s="68"/>
    </row>
    <row r="204" spans="1:27" s="25" customFormat="1" ht="107.25" hidden="1" customHeight="1" x14ac:dyDescent="0.25">
      <c r="A204" s="14"/>
      <c r="B204" s="110">
        <f t="shared" si="63"/>
        <v>193</v>
      </c>
      <c r="C204" s="113" t="s">
        <v>305</v>
      </c>
      <c r="D204" s="117" t="s">
        <v>319</v>
      </c>
      <c r="E204" s="114" t="s">
        <v>320</v>
      </c>
      <c r="F204" s="68">
        <v>6683.04</v>
      </c>
      <c r="G204" s="68">
        <f t="shared" si="51"/>
        <v>93027.916799999992</v>
      </c>
      <c r="H204" s="109" t="s">
        <v>477</v>
      </c>
      <c r="I204" s="68">
        <f t="shared" si="76"/>
        <v>102331</v>
      </c>
      <c r="M204" s="48">
        <f t="shared" si="52"/>
        <v>0</v>
      </c>
      <c r="N204" s="49">
        <f t="shared" si="53"/>
        <v>0</v>
      </c>
      <c r="O204" s="49">
        <f t="shared" si="54"/>
        <v>0</v>
      </c>
      <c r="P204" s="48">
        <f t="shared" si="55"/>
        <v>1</v>
      </c>
      <c r="Q204" s="49">
        <f t="shared" si="56"/>
        <v>102331</v>
      </c>
      <c r="R204" s="49">
        <f t="shared" si="57"/>
        <v>93027.916799999992</v>
      </c>
      <c r="S204" s="48">
        <f t="shared" si="58"/>
        <v>0</v>
      </c>
      <c r="T204" s="49">
        <f t="shared" si="59"/>
        <v>0</v>
      </c>
      <c r="U204" s="49">
        <f t="shared" si="60"/>
        <v>0</v>
      </c>
      <c r="V204" s="49">
        <f t="shared" si="61"/>
        <v>0</v>
      </c>
      <c r="W204" s="49">
        <f t="shared" si="62"/>
        <v>0</v>
      </c>
      <c r="Y204" s="68"/>
    </row>
    <row r="205" spans="1:27" s="25" customFormat="1" ht="82.5" hidden="1" customHeight="1" x14ac:dyDescent="0.25">
      <c r="A205" s="14"/>
      <c r="B205" s="110">
        <f t="shared" si="63"/>
        <v>194</v>
      </c>
      <c r="C205" s="113" t="s">
        <v>305</v>
      </c>
      <c r="D205" s="117" t="s">
        <v>321</v>
      </c>
      <c r="E205" s="114" t="s">
        <v>322</v>
      </c>
      <c r="F205" s="68">
        <v>40000</v>
      </c>
      <c r="G205" s="68">
        <f t="shared" ref="G205:G225" si="77">+F205*12*1.16</f>
        <v>556800</v>
      </c>
      <c r="H205" s="109" t="s">
        <v>477</v>
      </c>
      <c r="I205" s="68">
        <f t="shared" si="76"/>
        <v>612480</v>
      </c>
      <c r="M205" s="48">
        <f t="shared" ref="M205:M268" si="78">IF(H205="sustitución",1,0)</f>
        <v>0</v>
      </c>
      <c r="N205" s="49">
        <f t="shared" ref="N205:N268" si="79">IF($H205="sustitución",$I205,0)</f>
        <v>0</v>
      </c>
      <c r="O205" s="49">
        <f t="shared" ref="O205:O268" si="80">IF($H205="sustitución",$G205,0)</f>
        <v>0</v>
      </c>
      <c r="P205" s="48">
        <f t="shared" ref="P205:P268" si="81">IF(H205="Renovación con incremento",1,0)</f>
        <v>1</v>
      </c>
      <c r="Q205" s="49">
        <f t="shared" ref="Q205:Q268" si="82">IF($H205="Renovación con incremento",$I205,0)</f>
        <v>612480</v>
      </c>
      <c r="R205" s="49">
        <f t="shared" ref="R205:R268" si="83">IF($H205="Renovación con incremento",$G205,0)</f>
        <v>556800</v>
      </c>
      <c r="S205" s="48">
        <f t="shared" ref="S205:S268" si="84">IF(H205="Renovación sin incremento",1,0)</f>
        <v>0</v>
      </c>
      <c r="T205" s="49">
        <f t="shared" ref="T205:T268" si="85">IF($H205="Renovación sin incremento",$I205,0)</f>
        <v>0</v>
      </c>
      <c r="U205" s="49">
        <f t="shared" ref="U205:U268" si="86">IF($H205="Cancelación",1,0)</f>
        <v>0</v>
      </c>
      <c r="V205" s="49">
        <f t="shared" ref="V205:V268" si="87">IF($H205="Cancelación",$I205,0)</f>
        <v>0</v>
      </c>
      <c r="W205" s="49">
        <f t="shared" ref="W205:W268" si="88">IF($H205="Cancelación",$G205,0)</f>
        <v>0</v>
      </c>
      <c r="Y205" s="68"/>
    </row>
    <row r="206" spans="1:27" s="25" customFormat="1" ht="87.75" hidden="1" customHeight="1" x14ac:dyDescent="0.25">
      <c r="A206" s="21"/>
      <c r="B206" s="110">
        <f t="shared" ref="B206:B268" si="89">+B205+1</f>
        <v>195</v>
      </c>
      <c r="C206" s="113" t="s">
        <v>305</v>
      </c>
      <c r="D206" s="117" t="s">
        <v>323</v>
      </c>
      <c r="E206" s="114" t="s">
        <v>324</v>
      </c>
      <c r="F206" s="68">
        <v>1994.18</v>
      </c>
      <c r="G206" s="68">
        <f t="shared" si="77"/>
        <v>27758.985599999996</v>
      </c>
      <c r="H206" s="109" t="s">
        <v>477</v>
      </c>
      <c r="I206" s="68">
        <f t="shared" si="76"/>
        <v>30535</v>
      </c>
      <c r="M206" s="48">
        <f t="shared" si="78"/>
        <v>0</v>
      </c>
      <c r="N206" s="49">
        <f t="shared" si="79"/>
        <v>0</v>
      </c>
      <c r="O206" s="49">
        <f t="shared" si="80"/>
        <v>0</v>
      </c>
      <c r="P206" s="48">
        <f t="shared" si="81"/>
        <v>1</v>
      </c>
      <c r="Q206" s="49">
        <f t="shared" si="82"/>
        <v>30535</v>
      </c>
      <c r="R206" s="49">
        <f t="shared" si="83"/>
        <v>27758.985599999996</v>
      </c>
      <c r="S206" s="48">
        <f t="shared" si="84"/>
        <v>0</v>
      </c>
      <c r="T206" s="49">
        <f t="shared" si="85"/>
        <v>0</v>
      </c>
      <c r="U206" s="49">
        <f t="shared" si="86"/>
        <v>0</v>
      </c>
      <c r="V206" s="49">
        <f t="shared" si="87"/>
        <v>0</v>
      </c>
      <c r="W206" s="49">
        <f t="shared" si="88"/>
        <v>0</v>
      </c>
      <c r="Y206" s="68"/>
    </row>
    <row r="207" spans="1:27" s="25" customFormat="1" ht="160.5" hidden="1" customHeight="1" x14ac:dyDescent="0.25">
      <c r="A207" s="21"/>
      <c r="B207" s="110">
        <f t="shared" si="89"/>
        <v>196</v>
      </c>
      <c r="C207" s="113" t="s">
        <v>305</v>
      </c>
      <c r="D207" s="117" t="s">
        <v>413</v>
      </c>
      <c r="E207" s="114" t="s">
        <v>385</v>
      </c>
      <c r="F207" s="68">
        <v>142132.35</v>
      </c>
      <c r="G207" s="68">
        <f t="shared" si="77"/>
        <v>1978482.3120000002</v>
      </c>
      <c r="H207" s="109" t="s">
        <v>477</v>
      </c>
      <c r="I207" s="68">
        <f t="shared" si="76"/>
        <v>2176331</v>
      </c>
      <c r="M207" s="48">
        <f t="shared" si="78"/>
        <v>0</v>
      </c>
      <c r="N207" s="49">
        <f t="shared" si="79"/>
        <v>0</v>
      </c>
      <c r="O207" s="49">
        <f t="shared" si="80"/>
        <v>0</v>
      </c>
      <c r="P207" s="48">
        <f t="shared" si="81"/>
        <v>1</v>
      </c>
      <c r="Q207" s="49">
        <f t="shared" si="82"/>
        <v>2176331</v>
      </c>
      <c r="R207" s="49">
        <f t="shared" si="83"/>
        <v>1978482.3120000002</v>
      </c>
      <c r="S207" s="48">
        <f t="shared" si="84"/>
        <v>0</v>
      </c>
      <c r="T207" s="49">
        <f t="shared" si="85"/>
        <v>0</v>
      </c>
      <c r="U207" s="49">
        <f t="shared" si="86"/>
        <v>0</v>
      </c>
      <c r="V207" s="49">
        <f t="shared" si="87"/>
        <v>0</v>
      </c>
      <c r="W207" s="49">
        <f t="shared" si="88"/>
        <v>0</v>
      </c>
      <c r="Y207" s="68"/>
    </row>
    <row r="208" spans="1:27" s="25" customFormat="1" ht="50.1" hidden="1" customHeight="1" x14ac:dyDescent="0.25">
      <c r="A208" s="23"/>
      <c r="B208" s="110">
        <f t="shared" si="89"/>
        <v>197</v>
      </c>
      <c r="C208" s="113" t="s">
        <v>305</v>
      </c>
      <c r="D208" s="117" t="s">
        <v>451</v>
      </c>
      <c r="E208" s="114" t="s">
        <v>431</v>
      </c>
      <c r="F208" s="68">
        <v>13604.71</v>
      </c>
      <c r="G208" s="68">
        <f t="shared" si="77"/>
        <v>189377.56319999998</v>
      </c>
      <c r="H208" s="109" t="s">
        <v>463</v>
      </c>
      <c r="I208" s="73">
        <f>ROUNDUP(G208,0)</f>
        <v>189378</v>
      </c>
      <c r="J208" s="26">
        <f>SUM(I195:I208)</f>
        <v>14334950</v>
      </c>
      <c r="K208" s="26"/>
      <c r="L208" s="26">
        <f>+K208+J208</f>
        <v>14334950</v>
      </c>
      <c r="M208" s="48">
        <f t="shared" si="78"/>
        <v>0</v>
      </c>
      <c r="N208" s="49">
        <f t="shared" si="79"/>
        <v>0</v>
      </c>
      <c r="O208" s="49">
        <f t="shared" si="80"/>
        <v>0</v>
      </c>
      <c r="P208" s="48">
        <f t="shared" si="81"/>
        <v>0</v>
      </c>
      <c r="Q208" s="49">
        <f t="shared" si="82"/>
        <v>0</v>
      </c>
      <c r="R208" s="49">
        <f t="shared" si="83"/>
        <v>0</v>
      </c>
      <c r="S208" s="48">
        <f t="shared" si="84"/>
        <v>0</v>
      </c>
      <c r="T208" s="49">
        <f t="shared" si="85"/>
        <v>0</v>
      </c>
      <c r="U208" s="49">
        <f t="shared" si="86"/>
        <v>1</v>
      </c>
      <c r="V208" s="49">
        <f t="shared" si="87"/>
        <v>189378</v>
      </c>
      <c r="W208" s="49">
        <f t="shared" si="88"/>
        <v>189377.56319999998</v>
      </c>
      <c r="Y208" s="68"/>
    </row>
    <row r="209" spans="1:27" s="25" customFormat="1" ht="93.75" hidden="1" customHeight="1" x14ac:dyDescent="0.2">
      <c r="A209" s="16"/>
      <c r="B209" s="110">
        <f t="shared" si="89"/>
        <v>198</v>
      </c>
      <c r="C209" s="113" t="s">
        <v>325</v>
      </c>
      <c r="D209" s="117" t="s">
        <v>326</v>
      </c>
      <c r="E209" s="114" t="s">
        <v>327</v>
      </c>
      <c r="F209" s="68">
        <v>369400</v>
      </c>
      <c r="G209" s="68">
        <f t="shared" si="77"/>
        <v>5142048</v>
      </c>
      <c r="H209" s="120" t="s">
        <v>462</v>
      </c>
      <c r="I209" s="68">
        <f t="shared" ref="I209:I210" si="90">ROUNDUP(+G209*1.15,0)</f>
        <v>5913356</v>
      </c>
      <c r="M209" s="48">
        <f t="shared" si="78"/>
        <v>1</v>
      </c>
      <c r="N209" s="49">
        <f t="shared" si="79"/>
        <v>5913356</v>
      </c>
      <c r="O209" s="49">
        <f t="shared" si="80"/>
        <v>5142048</v>
      </c>
      <c r="P209" s="48">
        <f t="shared" si="81"/>
        <v>0</v>
      </c>
      <c r="Q209" s="49">
        <f t="shared" si="82"/>
        <v>0</v>
      </c>
      <c r="R209" s="49">
        <f t="shared" si="83"/>
        <v>0</v>
      </c>
      <c r="S209" s="48">
        <f t="shared" si="84"/>
        <v>0</v>
      </c>
      <c r="T209" s="49">
        <f t="shared" si="85"/>
        <v>0</v>
      </c>
      <c r="U209" s="49">
        <f t="shared" si="86"/>
        <v>0</v>
      </c>
      <c r="V209" s="49">
        <f t="shared" si="87"/>
        <v>0</v>
      </c>
      <c r="W209" s="49">
        <f t="shared" si="88"/>
        <v>0</v>
      </c>
      <c r="Y209" s="68">
        <f t="shared" ref="Y209:Y230" si="91">G209</f>
        <v>5142048</v>
      </c>
      <c r="Z209" s="157"/>
      <c r="AA209" s="18" t="s">
        <v>571</v>
      </c>
    </row>
    <row r="210" spans="1:27" s="25" customFormat="1" ht="90" hidden="1" customHeight="1" x14ac:dyDescent="0.2">
      <c r="A210" s="14"/>
      <c r="B210" s="110">
        <f t="shared" si="89"/>
        <v>199</v>
      </c>
      <c r="C210" s="113" t="s">
        <v>325</v>
      </c>
      <c r="D210" s="117" t="s">
        <v>328</v>
      </c>
      <c r="E210" s="114" t="s">
        <v>142</v>
      </c>
      <c r="F210" s="68">
        <v>4406</v>
      </c>
      <c r="G210" s="68">
        <f t="shared" si="77"/>
        <v>61331.519999999997</v>
      </c>
      <c r="H210" s="134" t="s">
        <v>462</v>
      </c>
      <c r="I210" s="68">
        <f t="shared" si="90"/>
        <v>70532</v>
      </c>
      <c r="M210" s="48">
        <f t="shared" si="78"/>
        <v>1</v>
      </c>
      <c r="N210" s="49">
        <f t="shared" si="79"/>
        <v>70532</v>
      </c>
      <c r="O210" s="49">
        <f t="shared" si="80"/>
        <v>61331.519999999997</v>
      </c>
      <c r="P210" s="48">
        <f t="shared" si="81"/>
        <v>0</v>
      </c>
      <c r="Q210" s="49">
        <f t="shared" si="82"/>
        <v>0</v>
      </c>
      <c r="R210" s="49">
        <f t="shared" si="83"/>
        <v>0</v>
      </c>
      <c r="S210" s="48">
        <f t="shared" si="84"/>
        <v>0</v>
      </c>
      <c r="T210" s="49">
        <f t="shared" si="85"/>
        <v>0</v>
      </c>
      <c r="U210" s="49">
        <f t="shared" si="86"/>
        <v>0</v>
      </c>
      <c r="V210" s="49">
        <f t="shared" si="87"/>
        <v>0</v>
      </c>
      <c r="W210" s="49">
        <f t="shared" si="88"/>
        <v>0</v>
      </c>
      <c r="Y210" s="68">
        <f t="shared" si="91"/>
        <v>61331.519999999997</v>
      </c>
      <c r="Z210" s="157"/>
      <c r="AA210" s="18" t="s">
        <v>571</v>
      </c>
    </row>
    <row r="211" spans="1:27" s="25" customFormat="1" ht="95.25" hidden="1" customHeight="1" x14ac:dyDescent="0.25">
      <c r="A211" s="14"/>
      <c r="B211" s="110">
        <f t="shared" si="89"/>
        <v>200</v>
      </c>
      <c r="C211" s="113" t="s">
        <v>325</v>
      </c>
      <c r="D211" s="117" t="s">
        <v>329</v>
      </c>
      <c r="E211" s="114" t="s">
        <v>330</v>
      </c>
      <c r="F211" s="68">
        <v>3200</v>
      </c>
      <c r="G211" s="68">
        <f t="shared" si="77"/>
        <v>44544</v>
      </c>
      <c r="H211" s="109" t="s">
        <v>477</v>
      </c>
      <c r="I211" s="68">
        <f>ROUNDUP(G211*1.1,0)</f>
        <v>48999</v>
      </c>
      <c r="M211" s="48">
        <f t="shared" si="78"/>
        <v>0</v>
      </c>
      <c r="N211" s="49">
        <f t="shared" si="79"/>
        <v>0</v>
      </c>
      <c r="O211" s="49">
        <f t="shared" si="80"/>
        <v>0</v>
      </c>
      <c r="P211" s="48">
        <f t="shared" si="81"/>
        <v>1</v>
      </c>
      <c r="Q211" s="49">
        <f t="shared" si="82"/>
        <v>48999</v>
      </c>
      <c r="R211" s="49">
        <f t="shared" si="83"/>
        <v>44544</v>
      </c>
      <c r="S211" s="48">
        <f t="shared" si="84"/>
        <v>0</v>
      </c>
      <c r="T211" s="49">
        <f t="shared" si="85"/>
        <v>0</v>
      </c>
      <c r="U211" s="49">
        <f t="shared" si="86"/>
        <v>0</v>
      </c>
      <c r="V211" s="49">
        <f t="shared" si="87"/>
        <v>0</v>
      </c>
      <c r="W211" s="49">
        <f t="shared" si="88"/>
        <v>0</v>
      </c>
      <c r="Y211" s="68">
        <f t="shared" si="91"/>
        <v>44544</v>
      </c>
    </row>
    <row r="212" spans="1:27" s="25" customFormat="1" ht="72" hidden="1" customHeight="1" x14ac:dyDescent="0.2">
      <c r="A212" s="14"/>
      <c r="B212" s="110">
        <f t="shared" si="89"/>
        <v>201</v>
      </c>
      <c r="C212" s="113" t="s">
        <v>325</v>
      </c>
      <c r="D212" s="117" t="s">
        <v>331</v>
      </c>
      <c r="E212" s="114" t="s">
        <v>332</v>
      </c>
      <c r="F212" s="68">
        <v>31329</v>
      </c>
      <c r="G212" s="68">
        <f t="shared" si="77"/>
        <v>436099.68</v>
      </c>
      <c r="H212" s="120" t="s">
        <v>462</v>
      </c>
      <c r="I212" s="68">
        <f>ROUNDUP(+G212*1.15,0)</f>
        <v>501515</v>
      </c>
      <c r="M212" s="48">
        <f t="shared" si="78"/>
        <v>1</v>
      </c>
      <c r="N212" s="49">
        <f t="shared" si="79"/>
        <v>501515</v>
      </c>
      <c r="O212" s="49">
        <f t="shared" si="80"/>
        <v>436099.68</v>
      </c>
      <c r="P212" s="48">
        <f t="shared" si="81"/>
        <v>0</v>
      </c>
      <c r="Q212" s="49">
        <f t="shared" si="82"/>
        <v>0</v>
      </c>
      <c r="R212" s="49">
        <f t="shared" si="83"/>
        <v>0</v>
      </c>
      <c r="S212" s="48">
        <f t="shared" si="84"/>
        <v>0</v>
      </c>
      <c r="T212" s="49">
        <f t="shared" si="85"/>
        <v>0</v>
      </c>
      <c r="U212" s="49">
        <f t="shared" si="86"/>
        <v>0</v>
      </c>
      <c r="V212" s="49">
        <f t="shared" si="87"/>
        <v>0</v>
      </c>
      <c r="W212" s="49">
        <f t="shared" si="88"/>
        <v>0</v>
      </c>
      <c r="Y212" s="68">
        <f t="shared" si="91"/>
        <v>436099.68</v>
      </c>
      <c r="Z212" s="157"/>
      <c r="AA212" s="18" t="s">
        <v>571</v>
      </c>
    </row>
    <row r="213" spans="1:27" s="25" customFormat="1" ht="79.5" hidden="1" customHeight="1" x14ac:dyDescent="0.25">
      <c r="A213" s="14"/>
      <c r="B213" s="110">
        <f t="shared" si="89"/>
        <v>202</v>
      </c>
      <c r="C213" s="113" t="s">
        <v>325</v>
      </c>
      <c r="D213" s="117" t="s">
        <v>333</v>
      </c>
      <c r="E213" s="114" t="s">
        <v>144</v>
      </c>
      <c r="F213" s="68">
        <v>22960</v>
      </c>
      <c r="G213" s="68">
        <f t="shared" si="77"/>
        <v>319603.19999999995</v>
      </c>
      <c r="H213" s="109" t="s">
        <v>477</v>
      </c>
      <c r="I213" s="68">
        <f>ROUNDUP(G213*1.1,0)</f>
        <v>351564</v>
      </c>
      <c r="M213" s="48">
        <f t="shared" si="78"/>
        <v>0</v>
      </c>
      <c r="N213" s="49">
        <f t="shared" si="79"/>
        <v>0</v>
      </c>
      <c r="O213" s="49">
        <f t="shared" si="80"/>
        <v>0</v>
      </c>
      <c r="P213" s="48">
        <f t="shared" si="81"/>
        <v>1</v>
      </c>
      <c r="Q213" s="49">
        <f t="shared" si="82"/>
        <v>351564</v>
      </c>
      <c r="R213" s="49">
        <f t="shared" si="83"/>
        <v>319603.19999999995</v>
      </c>
      <c r="S213" s="48">
        <f t="shared" si="84"/>
        <v>0</v>
      </c>
      <c r="T213" s="49">
        <f t="shared" si="85"/>
        <v>0</v>
      </c>
      <c r="U213" s="49">
        <f t="shared" si="86"/>
        <v>0</v>
      </c>
      <c r="V213" s="49">
        <f t="shared" si="87"/>
        <v>0</v>
      </c>
      <c r="W213" s="49">
        <f t="shared" si="88"/>
        <v>0</v>
      </c>
      <c r="Y213" s="68">
        <f t="shared" si="91"/>
        <v>319603.19999999995</v>
      </c>
    </row>
    <row r="214" spans="1:27" s="25" customFormat="1" ht="86.25" hidden="1" customHeight="1" x14ac:dyDescent="0.2">
      <c r="A214" s="14"/>
      <c r="B214" s="110">
        <f t="shared" si="89"/>
        <v>203</v>
      </c>
      <c r="C214" s="113" t="s">
        <v>325</v>
      </c>
      <c r="D214" s="117" t="s">
        <v>334</v>
      </c>
      <c r="E214" s="114" t="s">
        <v>335</v>
      </c>
      <c r="F214" s="68">
        <v>43890</v>
      </c>
      <c r="G214" s="68">
        <f>+F214*12*1.08</f>
        <v>568814.4</v>
      </c>
      <c r="H214" s="120" t="s">
        <v>462</v>
      </c>
      <c r="I214" s="68">
        <f>ROUNDUP(+G214*1.15,0)</f>
        <v>654137</v>
      </c>
      <c r="M214" s="48">
        <f t="shared" si="78"/>
        <v>1</v>
      </c>
      <c r="N214" s="49">
        <f t="shared" si="79"/>
        <v>654137</v>
      </c>
      <c r="O214" s="49">
        <f t="shared" si="80"/>
        <v>568814.4</v>
      </c>
      <c r="P214" s="48">
        <f t="shared" si="81"/>
        <v>0</v>
      </c>
      <c r="Q214" s="49">
        <f t="shared" si="82"/>
        <v>0</v>
      </c>
      <c r="R214" s="49">
        <f t="shared" si="83"/>
        <v>0</v>
      </c>
      <c r="S214" s="48">
        <f t="shared" si="84"/>
        <v>0</v>
      </c>
      <c r="T214" s="49">
        <f t="shared" si="85"/>
        <v>0</v>
      </c>
      <c r="U214" s="49">
        <f t="shared" si="86"/>
        <v>0</v>
      </c>
      <c r="V214" s="49">
        <f t="shared" si="87"/>
        <v>0</v>
      </c>
      <c r="W214" s="49">
        <f t="shared" si="88"/>
        <v>0</v>
      </c>
      <c r="Y214" s="68">
        <f t="shared" si="91"/>
        <v>568814.4</v>
      </c>
      <c r="Z214" s="157"/>
      <c r="AA214" s="18" t="s">
        <v>571</v>
      </c>
    </row>
    <row r="215" spans="1:27" s="25" customFormat="1" ht="99" hidden="1" customHeight="1" x14ac:dyDescent="0.25">
      <c r="A215" s="14"/>
      <c r="B215" s="110">
        <f t="shared" si="89"/>
        <v>204</v>
      </c>
      <c r="C215" s="113" t="s">
        <v>325</v>
      </c>
      <c r="D215" s="117" t="s">
        <v>336</v>
      </c>
      <c r="E215" s="114" t="s">
        <v>337</v>
      </c>
      <c r="F215" s="68">
        <v>184981.2</v>
      </c>
      <c r="G215" s="68">
        <f t="shared" si="77"/>
        <v>2574938.3040000005</v>
      </c>
      <c r="H215" s="109" t="s">
        <v>477</v>
      </c>
      <c r="I215" s="68">
        <f>ROUNDUP(G215*1.1,0)</f>
        <v>2832433</v>
      </c>
      <c r="M215" s="48">
        <f t="shared" si="78"/>
        <v>0</v>
      </c>
      <c r="N215" s="49">
        <f t="shared" si="79"/>
        <v>0</v>
      </c>
      <c r="O215" s="49">
        <f t="shared" si="80"/>
        <v>0</v>
      </c>
      <c r="P215" s="48">
        <f t="shared" si="81"/>
        <v>1</v>
      </c>
      <c r="Q215" s="49">
        <f t="shared" si="82"/>
        <v>2832433</v>
      </c>
      <c r="R215" s="49">
        <f t="shared" si="83"/>
        <v>2574938.3040000005</v>
      </c>
      <c r="S215" s="48">
        <f t="shared" si="84"/>
        <v>0</v>
      </c>
      <c r="T215" s="49">
        <f t="shared" si="85"/>
        <v>0</v>
      </c>
      <c r="U215" s="49">
        <f t="shared" si="86"/>
        <v>0</v>
      </c>
      <c r="V215" s="49">
        <f t="shared" si="87"/>
        <v>0</v>
      </c>
      <c r="W215" s="49">
        <f t="shared" si="88"/>
        <v>0</v>
      </c>
      <c r="Y215" s="68">
        <f t="shared" si="91"/>
        <v>2574938.3040000005</v>
      </c>
    </row>
    <row r="216" spans="1:27" s="25" customFormat="1" ht="95.25" hidden="1" customHeight="1" x14ac:dyDescent="0.2">
      <c r="A216" s="14"/>
      <c r="B216" s="110">
        <f t="shared" si="89"/>
        <v>205</v>
      </c>
      <c r="C216" s="113" t="s">
        <v>325</v>
      </c>
      <c r="D216" s="117" t="s">
        <v>338</v>
      </c>
      <c r="E216" s="114" t="s">
        <v>22</v>
      </c>
      <c r="F216" s="68">
        <v>39900</v>
      </c>
      <c r="G216" s="68">
        <f>+F216*12*1.08</f>
        <v>517104.00000000006</v>
      </c>
      <c r="H216" s="120" t="s">
        <v>462</v>
      </c>
      <c r="I216" s="68">
        <f>ROUNDUP(+G216*1.15,0)</f>
        <v>594670</v>
      </c>
      <c r="M216" s="48">
        <f t="shared" si="78"/>
        <v>1</v>
      </c>
      <c r="N216" s="49">
        <f t="shared" si="79"/>
        <v>594670</v>
      </c>
      <c r="O216" s="49">
        <f t="shared" si="80"/>
        <v>517104.00000000006</v>
      </c>
      <c r="P216" s="48">
        <f t="shared" si="81"/>
        <v>0</v>
      </c>
      <c r="Q216" s="49">
        <f t="shared" si="82"/>
        <v>0</v>
      </c>
      <c r="R216" s="49">
        <f t="shared" si="83"/>
        <v>0</v>
      </c>
      <c r="S216" s="48">
        <f t="shared" si="84"/>
        <v>0</v>
      </c>
      <c r="T216" s="49">
        <f t="shared" si="85"/>
        <v>0</v>
      </c>
      <c r="U216" s="49">
        <f t="shared" si="86"/>
        <v>0</v>
      </c>
      <c r="V216" s="49">
        <f t="shared" si="87"/>
        <v>0</v>
      </c>
      <c r="W216" s="49">
        <f t="shared" si="88"/>
        <v>0</v>
      </c>
      <c r="Y216" s="68">
        <f t="shared" si="91"/>
        <v>517104.00000000006</v>
      </c>
      <c r="Z216" s="157"/>
      <c r="AA216" s="18" t="s">
        <v>571</v>
      </c>
    </row>
    <row r="217" spans="1:27" s="24" customFormat="1" ht="90" hidden="1" customHeight="1" x14ac:dyDescent="0.25">
      <c r="A217" s="16"/>
      <c r="B217" s="110">
        <f t="shared" si="89"/>
        <v>206</v>
      </c>
      <c r="C217" s="113" t="s">
        <v>325</v>
      </c>
      <c r="D217" s="117" t="s">
        <v>339</v>
      </c>
      <c r="E217" s="114" t="s">
        <v>22</v>
      </c>
      <c r="F217" s="68">
        <v>26988.25</v>
      </c>
      <c r="G217" s="68">
        <f t="shared" si="77"/>
        <v>375676.44</v>
      </c>
      <c r="H217" s="109" t="s">
        <v>477</v>
      </c>
      <c r="I217" s="68">
        <f t="shared" ref="I217:I219" si="92">ROUNDUP(G217*1.1,0)</f>
        <v>413245</v>
      </c>
      <c r="M217" s="48">
        <f t="shared" si="78"/>
        <v>0</v>
      </c>
      <c r="N217" s="49">
        <f t="shared" si="79"/>
        <v>0</v>
      </c>
      <c r="O217" s="49">
        <f t="shared" si="80"/>
        <v>0</v>
      </c>
      <c r="P217" s="48">
        <f t="shared" si="81"/>
        <v>1</v>
      </c>
      <c r="Q217" s="49">
        <f t="shared" si="82"/>
        <v>413245</v>
      </c>
      <c r="R217" s="49">
        <f t="shared" si="83"/>
        <v>375676.44</v>
      </c>
      <c r="S217" s="48">
        <f t="shared" si="84"/>
        <v>0</v>
      </c>
      <c r="T217" s="49">
        <f t="shared" si="85"/>
        <v>0</v>
      </c>
      <c r="U217" s="49">
        <f t="shared" si="86"/>
        <v>0</v>
      </c>
      <c r="V217" s="49">
        <f t="shared" si="87"/>
        <v>0</v>
      </c>
      <c r="W217" s="49">
        <f t="shared" si="88"/>
        <v>0</v>
      </c>
      <c r="Y217" s="68">
        <f t="shared" si="91"/>
        <v>375676.44</v>
      </c>
    </row>
    <row r="218" spans="1:27" s="25" customFormat="1" ht="110.25" hidden="1" customHeight="1" x14ac:dyDescent="0.25">
      <c r="A218" s="16"/>
      <c r="B218" s="110">
        <f t="shared" si="89"/>
        <v>207</v>
      </c>
      <c r="C218" s="113" t="s">
        <v>325</v>
      </c>
      <c r="D218" s="117" t="s">
        <v>340</v>
      </c>
      <c r="E218" s="114" t="s">
        <v>22</v>
      </c>
      <c r="F218" s="68">
        <v>100100</v>
      </c>
      <c r="G218" s="68">
        <f t="shared" si="77"/>
        <v>1393392</v>
      </c>
      <c r="H218" s="109" t="s">
        <v>477</v>
      </c>
      <c r="I218" s="68">
        <f t="shared" si="92"/>
        <v>1532732</v>
      </c>
      <c r="M218" s="48">
        <f t="shared" si="78"/>
        <v>0</v>
      </c>
      <c r="N218" s="49">
        <f t="shared" si="79"/>
        <v>0</v>
      </c>
      <c r="O218" s="49">
        <f t="shared" si="80"/>
        <v>0</v>
      </c>
      <c r="P218" s="48">
        <f t="shared" si="81"/>
        <v>1</v>
      </c>
      <c r="Q218" s="49">
        <f t="shared" si="82"/>
        <v>1532732</v>
      </c>
      <c r="R218" s="49">
        <f t="shared" si="83"/>
        <v>1393392</v>
      </c>
      <c r="S218" s="48">
        <f t="shared" si="84"/>
        <v>0</v>
      </c>
      <c r="T218" s="49">
        <f t="shared" si="85"/>
        <v>0</v>
      </c>
      <c r="U218" s="49">
        <f t="shared" si="86"/>
        <v>0</v>
      </c>
      <c r="V218" s="49">
        <f t="shared" si="87"/>
        <v>0</v>
      </c>
      <c r="W218" s="49">
        <f t="shared" si="88"/>
        <v>0</v>
      </c>
      <c r="Y218" s="68">
        <f t="shared" si="91"/>
        <v>1393392</v>
      </c>
    </row>
    <row r="219" spans="1:27" s="25" customFormat="1" ht="107.25" hidden="1" customHeight="1" x14ac:dyDescent="0.25">
      <c r="A219" s="16"/>
      <c r="B219" s="110">
        <f t="shared" si="89"/>
        <v>208</v>
      </c>
      <c r="C219" s="113" t="s">
        <v>325</v>
      </c>
      <c r="D219" s="117" t="s">
        <v>341</v>
      </c>
      <c r="E219" s="114" t="s">
        <v>86</v>
      </c>
      <c r="F219" s="68">
        <v>17119.59</v>
      </c>
      <c r="G219" s="68">
        <f t="shared" si="77"/>
        <v>238304.69279999999</v>
      </c>
      <c r="H219" s="109" t="s">
        <v>477</v>
      </c>
      <c r="I219" s="68">
        <f t="shared" si="92"/>
        <v>262136</v>
      </c>
      <c r="M219" s="48">
        <f t="shared" si="78"/>
        <v>0</v>
      </c>
      <c r="N219" s="49">
        <f t="shared" si="79"/>
        <v>0</v>
      </c>
      <c r="O219" s="49">
        <f t="shared" si="80"/>
        <v>0</v>
      </c>
      <c r="P219" s="48">
        <f t="shared" si="81"/>
        <v>1</v>
      </c>
      <c r="Q219" s="49">
        <f t="shared" si="82"/>
        <v>262136</v>
      </c>
      <c r="R219" s="49">
        <f t="shared" si="83"/>
        <v>238304.69279999999</v>
      </c>
      <c r="S219" s="48">
        <f t="shared" si="84"/>
        <v>0</v>
      </c>
      <c r="T219" s="49">
        <f t="shared" si="85"/>
        <v>0</v>
      </c>
      <c r="U219" s="49">
        <f t="shared" si="86"/>
        <v>0</v>
      </c>
      <c r="V219" s="49">
        <f t="shared" si="87"/>
        <v>0</v>
      </c>
      <c r="W219" s="49">
        <f t="shared" si="88"/>
        <v>0</v>
      </c>
      <c r="Y219" s="68">
        <f t="shared" si="91"/>
        <v>238304.69279999999</v>
      </c>
    </row>
    <row r="220" spans="1:27" s="25" customFormat="1" ht="110.25" hidden="1" customHeight="1" x14ac:dyDescent="0.25">
      <c r="A220" s="16"/>
      <c r="B220" s="110">
        <f t="shared" si="89"/>
        <v>209</v>
      </c>
      <c r="C220" s="113" t="s">
        <v>325</v>
      </c>
      <c r="D220" s="117" t="s">
        <v>342</v>
      </c>
      <c r="E220" s="114" t="s">
        <v>41</v>
      </c>
      <c r="F220" s="68">
        <v>219500</v>
      </c>
      <c r="G220" s="68">
        <f t="shared" si="77"/>
        <v>3055440</v>
      </c>
      <c r="H220" s="109" t="s">
        <v>478</v>
      </c>
      <c r="I220" s="68">
        <f>ROUNDUP(G220,0)</f>
        <v>3055440</v>
      </c>
      <c r="M220" s="48">
        <f t="shared" si="78"/>
        <v>0</v>
      </c>
      <c r="N220" s="49">
        <f t="shared" si="79"/>
        <v>0</v>
      </c>
      <c r="O220" s="49">
        <f t="shared" si="80"/>
        <v>0</v>
      </c>
      <c r="P220" s="48">
        <f t="shared" si="81"/>
        <v>0</v>
      </c>
      <c r="Q220" s="49">
        <f t="shared" si="82"/>
        <v>0</v>
      </c>
      <c r="R220" s="49">
        <f t="shared" si="83"/>
        <v>0</v>
      </c>
      <c r="S220" s="48">
        <f t="shared" si="84"/>
        <v>1</v>
      </c>
      <c r="T220" s="49">
        <f t="shared" si="85"/>
        <v>3055440</v>
      </c>
      <c r="U220" s="49">
        <f t="shared" si="86"/>
        <v>0</v>
      </c>
      <c r="V220" s="49">
        <f t="shared" si="87"/>
        <v>0</v>
      </c>
      <c r="W220" s="49">
        <f t="shared" si="88"/>
        <v>0</v>
      </c>
      <c r="Y220" s="68">
        <f t="shared" si="91"/>
        <v>3055440</v>
      </c>
    </row>
    <row r="221" spans="1:27" ht="101.25" hidden="1" customHeight="1" x14ac:dyDescent="0.2">
      <c r="B221" s="110">
        <f t="shared" si="89"/>
        <v>210</v>
      </c>
      <c r="C221" s="113" t="s">
        <v>325</v>
      </c>
      <c r="D221" s="117" t="s">
        <v>343</v>
      </c>
      <c r="E221" s="114" t="s">
        <v>41</v>
      </c>
      <c r="F221" s="68">
        <v>21795</v>
      </c>
      <c r="G221" s="68">
        <f t="shared" si="77"/>
        <v>303386.39999999997</v>
      </c>
      <c r="H221" s="109" t="s">
        <v>477</v>
      </c>
      <c r="I221" s="68">
        <f>ROUNDUP(G221*1.1,0)</f>
        <v>333726</v>
      </c>
      <c r="M221" s="48">
        <f t="shared" si="78"/>
        <v>0</v>
      </c>
      <c r="N221" s="49">
        <f t="shared" si="79"/>
        <v>0</v>
      </c>
      <c r="O221" s="49">
        <f t="shared" si="80"/>
        <v>0</v>
      </c>
      <c r="P221" s="48">
        <f t="shared" si="81"/>
        <v>1</v>
      </c>
      <c r="Q221" s="49">
        <f t="shared" si="82"/>
        <v>333726</v>
      </c>
      <c r="R221" s="49">
        <f t="shared" si="83"/>
        <v>303386.39999999997</v>
      </c>
      <c r="S221" s="48">
        <f t="shared" si="84"/>
        <v>0</v>
      </c>
      <c r="T221" s="49">
        <f t="shared" si="85"/>
        <v>0</v>
      </c>
      <c r="U221" s="49">
        <f t="shared" si="86"/>
        <v>0</v>
      </c>
      <c r="V221" s="49">
        <f t="shared" si="87"/>
        <v>0</v>
      </c>
      <c r="W221" s="49">
        <f t="shared" si="88"/>
        <v>0</v>
      </c>
      <c r="Y221" s="68">
        <f t="shared" si="91"/>
        <v>303386.39999999997</v>
      </c>
      <c r="Z221" s="15"/>
    </row>
    <row r="222" spans="1:27" ht="90" hidden="1" customHeight="1" x14ac:dyDescent="0.2">
      <c r="B222" s="110">
        <f t="shared" si="89"/>
        <v>211</v>
      </c>
      <c r="C222" s="113" t="s">
        <v>325</v>
      </c>
      <c r="D222" s="117" t="s">
        <v>344</v>
      </c>
      <c r="E222" s="114" t="s">
        <v>86</v>
      </c>
      <c r="F222" s="68">
        <v>6328</v>
      </c>
      <c r="G222" s="68">
        <f t="shared" si="77"/>
        <v>88085.759999999995</v>
      </c>
      <c r="H222" s="70" t="s">
        <v>462</v>
      </c>
      <c r="I222" s="68">
        <f t="shared" ref="I222:I224" si="93">ROUNDUP(+G222*1.15,0)</f>
        <v>101299</v>
      </c>
      <c r="M222" s="48">
        <f t="shared" si="78"/>
        <v>1</v>
      </c>
      <c r="N222" s="49">
        <f t="shared" si="79"/>
        <v>101299</v>
      </c>
      <c r="O222" s="49">
        <f t="shared" si="80"/>
        <v>88085.759999999995</v>
      </c>
      <c r="P222" s="48">
        <f t="shared" si="81"/>
        <v>0</v>
      </c>
      <c r="Q222" s="49">
        <f t="shared" si="82"/>
        <v>0</v>
      </c>
      <c r="R222" s="49">
        <f t="shared" si="83"/>
        <v>0</v>
      </c>
      <c r="S222" s="48">
        <f t="shared" si="84"/>
        <v>0</v>
      </c>
      <c r="T222" s="49">
        <f t="shared" si="85"/>
        <v>0</v>
      </c>
      <c r="U222" s="49">
        <f t="shared" si="86"/>
        <v>0</v>
      </c>
      <c r="V222" s="49">
        <f t="shared" si="87"/>
        <v>0</v>
      </c>
      <c r="W222" s="49">
        <f t="shared" si="88"/>
        <v>0</v>
      </c>
      <c r="Y222" s="68">
        <f t="shared" si="91"/>
        <v>88085.759999999995</v>
      </c>
      <c r="AA222" s="18" t="s">
        <v>571</v>
      </c>
    </row>
    <row r="223" spans="1:27" s="18" customFormat="1" ht="84.75" hidden="1" customHeight="1" x14ac:dyDescent="0.2">
      <c r="A223" s="16"/>
      <c r="B223" s="110">
        <f t="shared" si="89"/>
        <v>212</v>
      </c>
      <c r="C223" s="113" t="s">
        <v>325</v>
      </c>
      <c r="D223" s="135" t="s">
        <v>345</v>
      </c>
      <c r="E223" s="114" t="s">
        <v>86</v>
      </c>
      <c r="F223" s="136">
        <v>10884</v>
      </c>
      <c r="G223" s="68">
        <f t="shared" si="77"/>
        <v>151505.28</v>
      </c>
      <c r="H223" s="70" t="s">
        <v>462</v>
      </c>
      <c r="I223" s="68">
        <f t="shared" si="93"/>
        <v>174232</v>
      </c>
      <c r="M223" s="48">
        <f t="shared" si="78"/>
        <v>1</v>
      </c>
      <c r="N223" s="49">
        <f t="shared" si="79"/>
        <v>174232</v>
      </c>
      <c r="O223" s="49">
        <f t="shared" si="80"/>
        <v>151505.28</v>
      </c>
      <c r="P223" s="48">
        <f t="shared" si="81"/>
        <v>0</v>
      </c>
      <c r="Q223" s="49">
        <f t="shared" si="82"/>
        <v>0</v>
      </c>
      <c r="R223" s="49">
        <f t="shared" si="83"/>
        <v>0</v>
      </c>
      <c r="S223" s="48">
        <f t="shared" si="84"/>
        <v>0</v>
      </c>
      <c r="T223" s="49">
        <f t="shared" si="85"/>
        <v>0</v>
      </c>
      <c r="U223" s="49">
        <f t="shared" si="86"/>
        <v>0</v>
      </c>
      <c r="V223" s="49">
        <f t="shared" si="87"/>
        <v>0</v>
      </c>
      <c r="W223" s="49">
        <f t="shared" si="88"/>
        <v>0</v>
      </c>
      <c r="Y223" s="68">
        <f t="shared" si="91"/>
        <v>151505.28</v>
      </c>
      <c r="Z223" s="158"/>
      <c r="AA223" s="18" t="s">
        <v>571</v>
      </c>
    </row>
    <row r="224" spans="1:27" s="18" customFormat="1" ht="45" hidden="1" x14ac:dyDescent="0.2">
      <c r="A224" s="16"/>
      <c r="B224" s="110">
        <f t="shared" si="89"/>
        <v>213</v>
      </c>
      <c r="C224" s="113" t="s">
        <v>325</v>
      </c>
      <c r="D224" s="117" t="s">
        <v>346</v>
      </c>
      <c r="E224" s="114" t="s">
        <v>347</v>
      </c>
      <c r="F224" s="68">
        <v>44708.09</v>
      </c>
      <c r="G224" s="68">
        <f t="shared" si="77"/>
        <v>622336.61279999989</v>
      </c>
      <c r="H224" s="70" t="s">
        <v>462</v>
      </c>
      <c r="I224" s="68">
        <f t="shared" si="93"/>
        <v>715688</v>
      </c>
      <c r="M224" s="48">
        <f t="shared" si="78"/>
        <v>1</v>
      </c>
      <c r="N224" s="49">
        <f t="shared" si="79"/>
        <v>715688</v>
      </c>
      <c r="O224" s="49">
        <f t="shared" si="80"/>
        <v>622336.61279999989</v>
      </c>
      <c r="P224" s="48">
        <f t="shared" si="81"/>
        <v>0</v>
      </c>
      <c r="Q224" s="49">
        <f t="shared" si="82"/>
        <v>0</v>
      </c>
      <c r="R224" s="49">
        <f t="shared" si="83"/>
        <v>0</v>
      </c>
      <c r="S224" s="48">
        <f t="shared" si="84"/>
        <v>0</v>
      </c>
      <c r="T224" s="49">
        <f t="shared" si="85"/>
        <v>0</v>
      </c>
      <c r="U224" s="49">
        <f t="shared" si="86"/>
        <v>0</v>
      </c>
      <c r="V224" s="49">
        <f t="shared" si="87"/>
        <v>0</v>
      </c>
      <c r="W224" s="49">
        <f t="shared" si="88"/>
        <v>0</v>
      </c>
      <c r="Y224" s="68">
        <f t="shared" si="91"/>
        <v>622336.61279999989</v>
      </c>
      <c r="Z224" s="158"/>
      <c r="AA224" s="18" t="s">
        <v>571</v>
      </c>
    </row>
    <row r="225" spans="1:27" ht="50.1" hidden="1" customHeight="1" x14ac:dyDescent="0.2">
      <c r="A225" s="21"/>
      <c r="B225" s="110">
        <f t="shared" si="89"/>
        <v>214</v>
      </c>
      <c r="C225" s="113" t="s">
        <v>325</v>
      </c>
      <c r="D225" s="117" t="s">
        <v>348</v>
      </c>
      <c r="E225" s="114" t="s">
        <v>86</v>
      </c>
      <c r="F225" s="68">
        <v>33043.47</v>
      </c>
      <c r="G225" s="68">
        <f t="shared" si="77"/>
        <v>459965.10239999997</v>
      </c>
      <c r="H225" s="109" t="s">
        <v>477</v>
      </c>
      <c r="I225" s="68">
        <f t="shared" ref="I225:I228" si="94">ROUNDUP(G225*1.1,0)</f>
        <v>505962</v>
      </c>
      <c r="J225" s="26">
        <f>SUM(I209:I225)</f>
        <v>18061666</v>
      </c>
      <c r="L225" s="26">
        <f t="shared" ref="L225:L226" si="95">+K225+J225</f>
        <v>18061666</v>
      </c>
      <c r="M225" s="48">
        <f t="shared" si="78"/>
        <v>0</v>
      </c>
      <c r="N225" s="49">
        <f t="shared" si="79"/>
        <v>0</v>
      </c>
      <c r="O225" s="49">
        <f t="shared" si="80"/>
        <v>0</v>
      </c>
      <c r="P225" s="48">
        <f t="shared" si="81"/>
        <v>1</v>
      </c>
      <c r="Q225" s="49">
        <f t="shared" si="82"/>
        <v>505962</v>
      </c>
      <c r="R225" s="49">
        <f t="shared" si="83"/>
        <v>459965.10239999997</v>
      </c>
      <c r="S225" s="48">
        <f t="shared" si="84"/>
        <v>0</v>
      </c>
      <c r="T225" s="49">
        <f t="shared" si="85"/>
        <v>0</v>
      </c>
      <c r="U225" s="49">
        <f t="shared" si="86"/>
        <v>0</v>
      </c>
      <c r="V225" s="49">
        <f t="shared" si="87"/>
        <v>0</v>
      </c>
      <c r="W225" s="49">
        <f t="shared" si="88"/>
        <v>0</v>
      </c>
      <c r="Y225" s="68">
        <f t="shared" si="91"/>
        <v>459965.10239999997</v>
      </c>
      <c r="Z225" s="15"/>
    </row>
    <row r="226" spans="1:27" ht="69" hidden="1" customHeight="1" x14ac:dyDescent="0.2">
      <c r="A226" s="23"/>
      <c r="B226" s="110">
        <f t="shared" si="89"/>
        <v>215</v>
      </c>
      <c r="C226" s="113" t="s">
        <v>349</v>
      </c>
      <c r="D226" s="117" t="s">
        <v>350</v>
      </c>
      <c r="E226" s="114" t="s">
        <v>18</v>
      </c>
      <c r="F226" s="68">
        <v>15000</v>
      </c>
      <c r="G226" s="68">
        <f>+F226*12</f>
        <v>180000</v>
      </c>
      <c r="H226" s="109" t="s">
        <v>477</v>
      </c>
      <c r="I226" s="68">
        <f t="shared" si="94"/>
        <v>198000</v>
      </c>
      <c r="J226" s="26">
        <f>+I226</f>
        <v>198000</v>
      </c>
      <c r="L226" s="26">
        <f t="shared" si="95"/>
        <v>198000</v>
      </c>
      <c r="M226" s="48">
        <f t="shared" si="78"/>
        <v>0</v>
      </c>
      <c r="N226" s="49">
        <f t="shared" si="79"/>
        <v>0</v>
      </c>
      <c r="O226" s="49">
        <f t="shared" si="80"/>
        <v>0</v>
      </c>
      <c r="P226" s="48">
        <f t="shared" si="81"/>
        <v>1</v>
      </c>
      <c r="Q226" s="49">
        <f t="shared" si="82"/>
        <v>198000</v>
      </c>
      <c r="R226" s="49">
        <f t="shared" si="83"/>
        <v>180000</v>
      </c>
      <c r="S226" s="48">
        <f t="shared" si="84"/>
        <v>0</v>
      </c>
      <c r="T226" s="49">
        <f t="shared" si="85"/>
        <v>0</v>
      </c>
      <c r="U226" s="49">
        <f t="shared" si="86"/>
        <v>0</v>
      </c>
      <c r="V226" s="49">
        <f t="shared" si="87"/>
        <v>0</v>
      </c>
      <c r="W226" s="49">
        <f t="shared" si="88"/>
        <v>0</v>
      </c>
      <c r="Y226" s="68">
        <f t="shared" si="91"/>
        <v>180000</v>
      </c>
      <c r="Z226" s="15"/>
    </row>
    <row r="227" spans="1:27" ht="69" hidden="1" customHeight="1" x14ac:dyDescent="0.2">
      <c r="B227" s="110">
        <f t="shared" si="89"/>
        <v>216</v>
      </c>
      <c r="C227" s="113" t="s">
        <v>351</v>
      </c>
      <c r="D227" s="117" t="s">
        <v>352</v>
      </c>
      <c r="E227" s="114" t="s">
        <v>353</v>
      </c>
      <c r="F227" s="68">
        <v>4740.75</v>
      </c>
      <c r="G227" s="68">
        <f t="shared" ref="G227:G272" si="96">+F227*12*1.16</f>
        <v>65991.239999999991</v>
      </c>
      <c r="H227" s="109" t="s">
        <v>477</v>
      </c>
      <c r="I227" s="68">
        <f t="shared" si="94"/>
        <v>72591</v>
      </c>
      <c r="M227" s="48">
        <f t="shared" si="78"/>
        <v>0</v>
      </c>
      <c r="N227" s="49">
        <f t="shared" si="79"/>
        <v>0</v>
      </c>
      <c r="O227" s="49">
        <f t="shared" si="80"/>
        <v>0</v>
      </c>
      <c r="P227" s="48">
        <f t="shared" si="81"/>
        <v>1</v>
      </c>
      <c r="Q227" s="49">
        <f t="shared" si="82"/>
        <v>72591</v>
      </c>
      <c r="R227" s="49">
        <f t="shared" si="83"/>
        <v>65991.239999999991</v>
      </c>
      <c r="S227" s="48">
        <f t="shared" si="84"/>
        <v>0</v>
      </c>
      <c r="T227" s="49">
        <f t="shared" si="85"/>
        <v>0</v>
      </c>
      <c r="U227" s="49">
        <f t="shared" si="86"/>
        <v>0</v>
      </c>
      <c r="V227" s="49">
        <f t="shared" si="87"/>
        <v>0</v>
      </c>
      <c r="W227" s="49">
        <f t="shared" si="88"/>
        <v>0</v>
      </c>
      <c r="Y227" s="68">
        <f t="shared" si="91"/>
        <v>65991.239999999991</v>
      </c>
      <c r="Z227" s="15"/>
    </row>
    <row r="228" spans="1:27" ht="92.25" hidden="1" customHeight="1" x14ac:dyDescent="0.2">
      <c r="B228" s="110">
        <f t="shared" si="89"/>
        <v>217</v>
      </c>
      <c r="C228" s="113" t="s">
        <v>351</v>
      </c>
      <c r="D228" s="117" t="s">
        <v>354</v>
      </c>
      <c r="E228" s="114" t="s">
        <v>142</v>
      </c>
      <c r="F228" s="68">
        <v>3633</v>
      </c>
      <c r="G228" s="68">
        <f t="shared" si="96"/>
        <v>50571.359999999993</v>
      </c>
      <c r="H228" s="109" t="s">
        <v>477</v>
      </c>
      <c r="I228" s="68">
        <f t="shared" si="94"/>
        <v>55629</v>
      </c>
      <c r="M228" s="48">
        <f t="shared" si="78"/>
        <v>0</v>
      </c>
      <c r="N228" s="49">
        <f t="shared" si="79"/>
        <v>0</v>
      </c>
      <c r="O228" s="49">
        <f t="shared" si="80"/>
        <v>0</v>
      </c>
      <c r="P228" s="48">
        <f t="shared" si="81"/>
        <v>1</v>
      </c>
      <c r="Q228" s="49">
        <f t="shared" si="82"/>
        <v>55629</v>
      </c>
      <c r="R228" s="49">
        <f t="shared" si="83"/>
        <v>50571.359999999993</v>
      </c>
      <c r="S228" s="48">
        <f t="shared" si="84"/>
        <v>0</v>
      </c>
      <c r="T228" s="49">
        <f t="shared" si="85"/>
        <v>0</v>
      </c>
      <c r="U228" s="49">
        <f t="shared" si="86"/>
        <v>0</v>
      </c>
      <c r="V228" s="49">
        <f t="shared" si="87"/>
        <v>0</v>
      </c>
      <c r="W228" s="49">
        <f t="shared" si="88"/>
        <v>0</v>
      </c>
      <c r="Y228" s="68">
        <f t="shared" si="91"/>
        <v>50571.359999999993</v>
      </c>
      <c r="Z228" s="15"/>
    </row>
    <row r="229" spans="1:27" ht="90" hidden="1" customHeight="1" x14ac:dyDescent="0.2">
      <c r="B229" s="110">
        <f t="shared" si="89"/>
        <v>218</v>
      </c>
      <c r="C229" s="113" t="s">
        <v>351</v>
      </c>
      <c r="D229" s="117" t="s">
        <v>355</v>
      </c>
      <c r="E229" s="114" t="s">
        <v>356</v>
      </c>
      <c r="F229" s="68">
        <v>7218.75</v>
      </c>
      <c r="G229" s="68">
        <f t="shared" si="96"/>
        <v>100485</v>
      </c>
      <c r="H229" s="109" t="s">
        <v>478</v>
      </c>
      <c r="I229" s="68">
        <f>ROUNDUP(G229,0)</f>
        <v>100485</v>
      </c>
      <c r="M229" s="48">
        <f t="shared" si="78"/>
        <v>0</v>
      </c>
      <c r="N229" s="49">
        <f t="shared" si="79"/>
        <v>0</v>
      </c>
      <c r="O229" s="49">
        <f t="shared" si="80"/>
        <v>0</v>
      </c>
      <c r="P229" s="48">
        <f t="shared" si="81"/>
        <v>0</v>
      </c>
      <c r="Q229" s="49">
        <f t="shared" si="82"/>
        <v>0</v>
      </c>
      <c r="R229" s="49">
        <f t="shared" si="83"/>
        <v>0</v>
      </c>
      <c r="S229" s="48">
        <f t="shared" si="84"/>
        <v>1</v>
      </c>
      <c r="T229" s="49">
        <f t="shared" si="85"/>
        <v>100485</v>
      </c>
      <c r="U229" s="49">
        <f t="shared" si="86"/>
        <v>0</v>
      </c>
      <c r="V229" s="49">
        <f t="shared" si="87"/>
        <v>0</v>
      </c>
      <c r="W229" s="49">
        <f t="shared" si="88"/>
        <v>0</v>
      </c>
      <c r="Y229" s="68">
        <f t="shared" si="91"/>
        <v>100485</v>
      </c>
      <c r="Z229" s="15"/>
    </row>
    <row r="230" spans="1:27" ht="90" hidden="1" customHeight="1" x14ac:dyDescent="0.2">
      <c r="B230" s="110">
        <f t="shared" si="89"/>
        <v>219</v>
      </c>
      <c r="C230" s="113" t="s">
        <v>351</v>
      </c>
      <c r="D230" s="117" t="s">
        <v>357</v>
      </c>
      <c r="E230" s="114" t="s">
        <v>358</v>
      </c>
      <c r="F230" s="68">
        <v>5076.04</v>
      </c>
      <c r="G230" s="68">
        <f t="shared" si="96"/>
        <v>70658.476799999989</v>
      </c>
      <c r="H230" s="70" t="s">
        <v>462</v>
      </c>
      <c r="I230" s="68">
        <f>ROUNDUP(+G230*1.15,0)</f>
        <v>81258</v>
      </c>
      <c r="M230" s="48">
        <f t="shared" si="78"/>
        <v>1</v>
      </c>
      <c r="N230" s="49">
        <f t="shared" si="79"/>
        <v>81258</v>
      </c>
      <c r="O230" s="49">
        <f t="shared" si="80"/>
        <v>70658.476799999989</v>
      </c>
      <c r="P230" s="48">
        <f t="shared" si="81"/>
        <v>0</v>
      </c>
      <c r="Q230" s="49">
        <f t="shared" si="82"/>
        <v>0</v>
      </c>
      <c r="R230" s="49">
        <f t="shared" si="83"/>
        <v>0</v>
      </c>
      <c r="S230" s="48">
        <f t="shared" si="84"/>
        <v>0</v>
      </c>
      <c r="T230" s="49">
        <f t="shared" si="85"/>
        <v>0</v>
      </c>
      <c r="U230" s="49">
        <f t="shared" si="86"/>
        <v>0</v>
      </c>
      <c r="V230" s="49">
        <f t="shared" si="87"/>
        <v>0</v>
      </c>
      <c r="W230" s="49">
        <f t="shared" si="88"/>
        <v>0</v>
      </c>
      <c r="Y230" s="68">
        <f t="shared" si="91"/>
        <v>70658.476799999989</v>
      </c>
      <c r="AA230" s="18" t="s">
        <v>571</v>
      </c>
    </row>
    <row r="231" spans="1:27" ht="92.25" hidden="1" customHeight="1" x14ac:dyDescent="0.2">
      <c r="B231" s="110">
        <f t="shared" si="89"/>
        <v>220</v>
      </c>
      <c r="C231" s="113" t="s">
        <v>351</v>
      </c>
      <c r="D231" s="117" t="s">
        <v>359</v>
      </c>
      <c r="E231" s="114" t="s">
        <v>20</v>
      </c>
      <c r="F231" s="68">
        <v>38654</v>
      </c>
      <c r="G231" s="68">
        <f t="shared" si="96"/>
        <v>538063.67999999993</v>
      </c>
      <c r="H231" s="109" t="s">
        <v>477</v>
      </c>
      <c r="I231" s="68">
        <f>ROUNDUP(G231*1.1,0)</f>
        <v>591871</v>
      </c>
      <c r="M231" s="48">
        <f t="shared" si="78"/>
        <v>0</v>
      </c>
      <c r="N231" s="49">
        <f t="shared" si="79"/>
        <v>0</v>
      </c>
      <c r="O231" s="49">
        <f t="shared" si="80"/>
        <v>0</v>
      </c>
      <c r="P231" s="48">
        <f t="shared" si="81"/>
        <v>1</v>
      </c>
      <c r="Q231" s="49">
        <f t="shared" si="82"/>
        <v>591871</v>
      </c>
      <c r="R231" s="49">
        <f t="shared" si="83"/>
        <v>538063.67999999993</v>
      </c>
      <c r="S231" s="48">
        <f t="shared" si="84"/>
        <v>0</v>
      </c>
      <c r="T231" s="49">
        <f t="shared" si="85"/>
        <v>0</v>
      </c>
      <c r="U231" s="49">
        <f t="shared" si="86"/>
        <v>0</v>
      </c>
      <c r="V231" s="49">
        <f t="shared" si="87"/>
        <v>0</v>
      </c>
      <c r="W231" s="49">
        <f t="shared" si="88"/>
        <v>0</v>
      </c>
      <c r="Y231" s="68"/>
      <c r="Z231" s="15"/>
    </row>
    <row r="232" spans="1:27" ht="104.25" hidden="1" customHeight="1" x14ac:dyDescent="0.2">
      <c r="B232" s="110">
        <f t="shared" si="89"/>
        <v>221</v>
      </c>
      <c r="C232" s="113" t="s">
        <v>351</v>
      </c>
      <c r="D232" s="117" t="s">
        <v>360</v>
      </c>
      <c r="E232" s="114" t="s">
        <v>22</v>
      </c>
      <c r="F232" s="68">
        <v>90000</v>
      </c>
      <c r="G232" s="68">
        <f t="shared" si="96"/>
        <v>1252800</v>
      </c>
      <c r="H232" s="109" t="s">
        <v>478</v>
      </c>
      <c r="I232" s="68">
        <f>ROUNDUP(G232,0)</f>
        <v>1252800</v>
      </c>
      <c r="M232" s="48">
        <f t="shared" si="78"/>
        <v>0</v>
      </c>
      <c r="N232" s="49">
        <f t="shared" si="79"/>
        <v>0</v>
      </c>
      <c r="O232" s="49">
        <f t="shared" si="80"/>
        <v>0</v>
      </c>
      <c r="P232" s="48">
        <f t="shared" si="81"/>
        <v>0</v>
      </c>
      <c r="Q232" s="49">
        <f t="shared" si="82"/>
        <v>0</v>
      </c>
      <c r="R232" s="49">
        <f t="shared" si="83"/>
        <v>0</v>
      </c>
      <c r="S232" s="48">
        <f t="shared" si="84"/>
        <v>1</v>
      </c>
      <c r="T232" s="49">
        <f t="shared" si="85"/>
        <v>1252800</v>
      </c>
      <c r="U232" s="49">
        <f t="shared" si="86"/>
        <v>0</v>
      </c>
      <c r="V232" s="49">
        <f t="shared" si="87"/>
        <v>0</v>
      </c>
      <c r="W232" s="49">
        <f t="shared" si="88"/>
        <v>0</v>
      </c>
      <c r="Y232" s="68"/>
      <c r="Z232" s="15"/>
    </row>
    <row r="233" spans="1:27" ht="111" hidden="1" customHeight="1" x14ac:dyDescent="0.2">
      <c r="B233" s="110">
        <f t="shared" si="89"/>
        <v>222</v>
      </c>
      <c r="C233" s="113" t="s">
        <v>351</v>
      </c>
      <c r="D233" s="117" t="s">
        <v>361</v>
      </c>
      <c r="E233" s="114" t="s">
        <v>22</v>
      </c>
      <c r="F233" s="68">
        <v>88439.4</v>
      </c>
      <c r="G233" s="68">
        <f t="shared" si="96"/>
        <v>1231076.4479999996</v>
      </c>
      <c r="H233" s="109" t="s">
        <v>477</v>
      </c>
      <c r="I233" s="68">
        <f t="shared" ref="I233:I234" si="97">ROUNDUP(G233*1.1,0)</f>
        <v>1354185</v>
      </c>
      <c r="M233" s="48">
        <f t="shared" si="78"/>
        <v>0</v>
      </c>
      <c r="N233" s="49">
        <f t="shared" si="79"/>
        <v>0</v>
      </c>
      <c r="O233" s="49">
        <f t="shared" si="80"/>
        <v>0</v>
      </c>
      <c r="P233" s="48">
        <f t="shared" si="81"/>
        <v>1</v>
      </c>
      <c r="Q233" s="49">
        <f t="shared" si="82"/>
        <v>1354185</v>
      </c>
      <c r="R233" s="49">
        <f t="shared" si="83"/>
        <v>1231076.4479999996</v>
      </c>
      <c r="S233" s="48">
        <f t="shared" si="84"/>
        <v>0</v>
      </c>
      <c r="T233" s="49">
        <f t="shared" si="85"/>
        <v>0</v>
      </c>
      <c r="U233" s="49">
        <f t="shared" si="86"/>
        <v>0</v>
      </c>
      <c r="V233" s="49">
        <f t="shared" si="87"/>
        <v>0</v>
      </c>
      <c r="W233" s="49">
        <f t="shared" si="88"/>
        <v>0</v>
      </c>
      <c r="Y233" s="68"/>
      <c r="Z233" s="15"/>
    </row>
    <row r="234" spans="1:27" s="25" customFormat="1" ht="87.75" hidden="1" customHeight="1" x14ac:dyDescent="0.25">
      <c r="A234" s="14"/>
      <c r="B234" s="110">
        <f t="shared" si="89"/>
        <v>223</v>
      </c>
      <c r="C234" s="113" t="s">
        <v>351</v>
      </c>
      <c r="D234" s="117" t="s">
        <v>362</v>
      </c>
      <c r="E234" s="114" t="s">
        <v>363</v>
      </c>
      <c r="F234" s="68">
        <v>53000</v>
      </c>
      <c r="G234" s="68">
        <f t="shared" si="96"/>
        <v>737760</v>
      </c>
      <c r="H234" s="109" t="s">
        <v>477</v>
      </c>
      <c r="I234" s="68">
        <f t="shared" si="97"/>
        <v>811536</v>
      </c>
      <c r="M234" s="48">
        <f t="shared" si="78"/>
        <v>0</v>
      </c>
      <c r="N234" s="49">
        <f t="shared" si="79"/>
        <v>0</v>
      </c>
      <c r="O234" s="49">
        <f t="shared" si="80"/>
        <v>0</v>
      </c>
      <c r="P234" s="48">
        <f t="shared" si="81"/>
        <v>1</v>
      </c>
      <c r="Q234" s="49">
        <f t="shared" si="82"/>
        <v>811536</v>
      </c>
      <c r="R234" s="49">
        <f t="shared" si="83"/>
        <v>737760</v>
      </c>
      <c r="S234" s="48">
        <f t="shared" si="84"/>
        <v>0</v>
      </c>
      <c r="T234" s="49">
        <f t="shared" si="85"/>
        <v>0</v>
      </c>
      <c r="U234" s="49">
        <f t="shared" si="86"/>
        <v>0</v>
      </c>
      <c r="V234" s="49">
        <f t="shared" si="87"/>
        <v>0</v>
      </c>
      <c r="W234" s="49">
        <f t="shared" si="88"/>
        <v>0</v>
      </c>
      <c r="Y234" s="68"/>
    </row>
    <row r="235" spans="1:27" s="25" customFormat="1" ht="74.25" hidden="1" customHeight="1" x14ac:dyDescent="0.25">
      <c r="A235" s="14"/>
      <c r="B235" s="110">
        <f t="shared" si="89"/>
        <v>224</v>
      </c>
      <c r="C235" s="113" t="s">
        <v>351</v>
      </c>
      <c r="D235" s="117" t="s">
        <v>364</v>
      </c>
      <c r="E235" s="114" t="s">
        <v>86</v>
      </c>
      <c r="F235" s="68">
        <v>25002.560000000001</v>
      </c>
      <c r="G235" s="68">
        <f t="shared" si="96"/>
        <v>348035.63520000002</v>
      </c>
      <c r="H235" s="70" t="s">
        <v>463</v>
      </c>
      <c r="I235" s="73">
        <f>ROUNDUP(G235,0)</f>
        <v>348036</v>
      </c>
      <c r="M235" s="48">
        <f t="shared" si="78"/>
        <v>0</v>
      </c>
      <c r="N235" s="49">
        <f t="shared" si="79"/>
        <v>0</v>
      </c>
      <c r="O235" s="49">
        <f t="shared" si="80"/>
        <v>0</v>
      </c>
      <c r="P235" s="48">
        <f t="shared" si="81"/>
        <v>0</v>
      </c>
      <c r="Q235" s="49">
        <f t="shared" si="82"/>
        <v>0</v>
      </c>
      <c r="R235" s="49">
        <f t="shared" si="83"/>
        <v>0</v>
      </c>
      <c r="S235" s="48">
        <f t="shared" si="84"/>
        <v>0</v>
      </c>
      <c r="T235" s="49">
        <f t="shared" si="85"/>
        <v>0</v>
      </c>
      <c r="U235" s="49">
        <f t="shared" si="86"/>
        <v>1</v>
      </c>
      <c r="V235" s="49">
        <f t="shared" si="87"/>
        <v>348036</v>
      </c>
      <c r="W235" s="49">
        <f t="shared" si="88"/>
        <v>348035.63520000002</v>
      </c>
      <c r="Y235" s="68"/>
    </row>
    <row r="236" spans="1:27" s="25" customFormat="1" ht="50.1" customHeight="1" x14ac:dyDescent="0.25">
      <c r="A236" s="21"/>
      <c r="B236" s="110">
        <f t="shared" si="89"/>
        <v>225</v>
      </c>
      <c r="C236" s="113" t="s">
        <v>351</v>
      </c>
      <c r="D236" s="117" t="s">
        <v>365</v>
      </c>
      <c r="E236" s="114" t="s">
        <v>18</v>
      </c>
      <c r="F236" s="68">
        <v>20000</v>
      </c>
      <c r="G236" s="68">
        <f>+F236*12</f>
        <v>240000</v>
      </c>
      <c r="H236" s="70" t="s">
        <v>462</v>
      </c>
      <c r="I236" s="68">
        <f t="shared" ref="I236:I241" si="98">ROUNDUP(+G236*1.15,0)</f>
        <v>276000</v>
      </c>
      <c r="J236" s="26">
        <f>SUM(I227:I236)</f>
        <v>4944391</v>
      </c>
      <c r="K236" s="26">
        <f>+Nuevos!I34</f>
        <v>612480</v>
      </c>
      <c r="L236" s="26">
        <f>+K236+J236</f>
        <v>5556871</v>
      </c>
      <c r="M236" s="48">
        <f t="shared" si="78"/>
        <v>1</v>
      </c>
      <c r="N236" s="49">
        <f t="shared" si="79"/>
        <v>276000</v>
      </c>
      <c r="O236" s="49">
        <f t="shared" si="80"/>
        <v>240000</v>
      </c>
      <c r="P236" s="48">
        <f t="shared" si="81"/>
        <v>0</v>
      </c>
      <c r="Q236" s="49">
        <f t="shared" si="82"/>
        <v>0</v>
      </c>
      <c r="R236" s="49">
        <f t="shared" si="83"/>
        <v>0</v>
      </c>
      <c r="S236" s="48">
        <f t="shared" si="84"/>
        <v>0</v>
      </c>
      <c r="T236" s="49">
        <f t="shared" si="85"/>
        <v>0</v>
      </c>
      <c r="U236" s="49">
        <f t="shared" si="86"/>
        <v>0</v>
      </c>
      <c r="V236" s="49">
        <f t="shared" si="87"/>
        <v>0</v>
      </c>
      <c r="W236" s="49">
        <f t="shared" si="88"/>
        <v>0</v>
      </c>
      <c r="Y236" s="68">
        <v>276000</v>
      </c>
      <c r="Z236" s="157">
        <v>1</v>
      </c>
    </row>
    <row r="237" spans="1:27" s="25" customFormat="1" ht="90.75" hidden="1" customHeight="1" x14ac:dyDescent="0.2">
      <c r="A237" s="14"/>
      <c r="B237" s="110">
        <f t="shared" si="89"/>
        <v>226</v>
      </c>
      <c r="C237" s="113" t="s">
        <v>366</v>
      </c>
      <c r="D237" s="117" t="s">
        <v>367</v>
      </c>
      <c r="E237" s="114" t="s">
        <v>22</v>
      </c>
      <c r="F237" s="68">
        <v>123578</v>
      </c>
      <c r="G237" s="68">
        <f t="shared" si="96"/>
        <v>1720205.7599999998</v>
      </c>
      <c r="H237" s="70" t="s">
        <v>462</v>
      </c>
      <c r="I237" s="68">
        <f t="shared" si="98"/>
        <v>1978237</v>
      </c>
      <c r="M237" s="48">
        <f t="shared" si="78"/>
        <v>1</v>
      </c>
      <c r="N237" s="49">
        <f t="shared" si="79"/>
        <v>1978237</v>
      </c>
      <c r="O237" s="49">
        <f t="shared" si="80"/>
        <v>1720205.7599999998</v>
      </c>
      <c r="P237" s="48">
        <f t="shared" si="81"/>
        <v>0</v>
      </c>
      <c r="Q237" s="49">
        <f t="shared" si="82"/>
        <v>0</v>
      </c>
      <c r="R237" s="49">
        <f t="shared" si="83"/>
        <v>0</v>
      </c>
      <c r="S237" s="48">
        <f t="shared" si="84"/>
        <v>0</v>
      </c>
      <c r="T237" s="49">
        <f t="shared" si="85"/>
        <v>0</v>
      </c>
      <c r="U237" s="49">
        <f t="shared" si="86"/>
        <v>0</v>
      </c>
      <c r="V237" s="49">
        <f t="shared" si="87"/>
        <v>0</v>
      </c>
      <c r="W237" s="49">
        <f t="shared" si="88"/>
        <v>0</v>
      </c>
      <c r="Y237" s="68">
        <f t="shared" ref="Y237" si="99">G237</f>
        <v>1720205.7599999998</v>
      </c>
      <c r="Z237" s="157"/>
      <c r="AA237" s="18" t="s">
        <v>571</v>
      </c>
    </row>
    <row r="238" spans="1:27" s="25" customFormat="1" ht="50.1" customHeight="1" x14ac:dyDescent="0.25">
      <c r="A238" s="14"/>
      <c r="B238" s="110">
        <f t="shared" si="89"/>
        <v>227</v>
      </c>
      <c r="C238" s="113" t="s">
        <v>366</v>
      </c>
      <c r="D238" s="117" t="s">
        <v>368</v>
      </c>
      <c r="E238" s="114" t="s">
        <v>369</v>
      </c>
      <c r="F238" s="68">
        <v>42500</v>
      </c>
      <c r="G238" s="68">
        <f t="shared" si="96"/>
        <v>591600</v>
      </c>
      <c r="H238" s="70" t="s">
        <v>462</v>
      </c>
      <c r="I238" s="68">
        <f t="shared" si="98"/>
        <v>680340</v>
      </c>
      <c r="J238" s="26">
        <f>+I238+I237</f>
        <v>2658577</v>
      </c>
      <c r="L238" s="26">
        <f>+K238+J238</f>
        <v>2658577</v>
      </c>
      <c r="M238" s="48">
        <f t="shared" si="78"/>
        <v>1</v>
      </c>
      <c r="N238" s="49">
        <f t="shared" si="79"/>
        <v>680340</v>
      </c>
      <c r="O238" s="49">
        <f t="shared" si="80"/>
        <v>591600</v>
      </c>
      <c r="P238" s="48">
        <f t="shared" si="81"/>
        <v>0</v>
      </c>
      <c r="Q238" s="49">
        <f t="shared" si="82"/>
        <v>0</v>
      </c>
      <c r="R238" s="49">
        <f t="shared" si="83"/>
        <v>0</v>
      </c>
      <c r="S238" s="48">
        <f t="shared" si="84"/>
        <v>0</v>
      </c>
      <c r="T238" s="49">
        <f t="shared" si="85"/>
        <v>0</v>
      </c>
      <c r="U238" s="49">
        <f t="shared" si="86"/>
        <v>0</v>
      </c>
      <c r="V238" s="49">
        <f t="shared" si="87"/>
        <v>0</v>
      </c>
      <c r="W238" s="49">
        <f t="shared" si="88"/>
        <v>0</v>
      </c>
      <c r="Y238" s="68">
        <v>680340</v>
      </c>
      <c r="Z238" s="157">
        <v>1</v>
      </c>
    </row>
    <row r="239" spans="1:27" s="25" customFormat="1" ht="80.25" hidden="1" customHeight="1" x14ac:dyDescent="0.2">
      <c r="A239" s="16"/>
      <c r="B239" s="110">
        <f t="shared" si="89"/>
        <v>228</v>
      </c>
      <c r="C239" s="113" t="s">
        <v>370</v>
      </c>
      <c r="D239" s="137" t="s">
        <v>371</v>
      </c>
      <c r="E239" s="114" t="s">
        <v>372</v>
      </c>
      <c r="F239" s="68">
        <v>20000</v>
      </c>
      <c r="G239" s="68">
        <f t="shared" si="96"/>
        <v>278400</v>
      </c>
      <c r="H239" s="72" t="s">
        <v>462</v>
      </c>
      <c r="I239" s="68">
        <f t="shared" si="98"/>
        <v>320160</v>
      </c>
      <c r="M239" s="48">
        <f t="shared" si="78"/>
        <v>1</v>
      </c>
      <c r="N239" s="49">
        <f t="shared" si="79"/>
        <v>320160</v>
      </c>
      <c r="O239" s="49">
        <f t="shared" si="80"/>
        <v>278400</v>
      </c>
      <c r="P239" s="48">
        <f t="shared" si="81"/>
        <v>0</v>
      </c>
      <c r="Q239" s="49">
        <f t="shared" si="82"/>
        <v>0</v>
      </c>
      <c r="R239" s="49">
        <f t="shared" si="83"/>
        <v>0</v>
      </c>
      <c r="S239" s="48">
        <f t="shared" si="84"/>
        <v>0</v>
      </c>
      <c r="T239" s="49">
        <f t="shared" si="85"/>
        <v>0</v>
      </c>
      <c r="U239" s="49">
        <f t="shared" si="86"/>
        <v>0</v>
      </c>
      <c r="V239" s="49">
        <f t="shared" si="87"/>
        <v>0</v>
      </c>
      <c r="W239" s="49">
        <f t="shared" si="88"/>
        <v>0</v>
      </c>
      <c r="Y239" s="68">
        <f>G239</f>
        <v>278400</v>
      </c>
      <c r="Z239" s="157"/>
      <c r="AA239" s="18" t="s">
        <v>571</v>
      </c>
    </row>
    <row r="240" spans="1:27" s="25" customFormat="1" ht="123" hidden="1" customHeight="1" x14ac:dyDescent="0.2">
      <c r="A240" s="14"/>
      <c r="B240" s="110">
        <f t="shared" si="89"/>
        <v>229</v>
      </c>
      <c r="C240" s="113" t="s">
        <v>370</v>
      </c>
      <c r="D240" s="137" t="s">
        <v>373</v>
      </c>
      <c r="E240" s="114" t="s">
        <v>22</v>
      </c>
      <c r="F240" s="68">
        <v>40318.14</v>
      </c>
      <c r="G240" s="68">
        <f t="shared" si="96"/>
        <v>561228.50879999995</v>
      </c>
      <c r="H240" s="72" t="s">
        <v>462</v>
      </c>
      <c r="I240" s="68">
        <f t="shared" si="98"/>
        <v>645413</v>
      </c>
      <c r="M240" s="48">
        <f t="shared" si="78"/>
        <v>1</v>
      </c>
      <c r="N240" s="49">
        <f t="shared" si="79"/>
        <v>645413</v>
      </c>
      <c r="O240" s="49">
        <f t="shared" si="80"/>
        <v>561228.50879999995</v>
      </c>
      <c r="P240" s="48">
        <f t="shared" si="81"/>
        <v>0</v>
      </c>
      <c r="Q240" s="49">
        <f t="shared" si="82"/>
        <v>0</v>
      </c>
      <c r="R240" s="49">
        <f t="shared" si="83"/>
        <v>0</v>
      </c>
      <c r="S240" s="48">
        <f t="shared" si="84"/>
        <v>0</v>
      </c>
      <c r="T240" s="49">
        <f t="shared" si="85"/>
        <v>0</v>
      </c>
      <c r="U240" s="49">
        <f t="shared" si="86"/>
        <v>0</v>
      </c>
      <c r="V240" s="49">
        <f t="shared" si="87"/>
        <v>0</v>
      </c>
      <c r="W240" s="49">
        <f t="shared" si="88"/>
        <v>0</v>
      </c>
      <c r="Y240" s="68">
        <f t="shared" ref="Y240:Y244" si="100">G240</f>
        <v>561228.50879999995</v>
      </c>
      <c r="Z240" s="157"/>
      <c r="AA240" s="18" t="s">
        <v>571</v>
      </c>
    </row>
    <row r="241" spans="1:27" s="24" customFormat="1" ht="111" hidden="1" customHeight="1" x14ac:dyDescent="0.2">
      <c r="A241" s="16"/>
      <c r="B241" s="110">
        <f t="shared" si="89"/>
        <v>230</v>
      </c>
      <c r="C241" s="113" t="s">
        <v>370</v>
      </c>
      <c r="D241" s="137" t="s">
        <v>374</v>
      </c>
      <c r="E241" s="114" t="s">
        <v>22</v>
      </c>
      <c r="F241" s="68">
        <v>95000</v>
      </c>
      <c r="G241" s="68">
        <f t="shared" si="96"/>
        <v>1322400</v>
      </c>
      <c r="H241" s="72" t="s">
        <v>462</v>
      </c>
      <c r="I241" s="68">
        <f t="shared" si="98"/>
        <v>1520760</v>
      </c>
      <c r="M241" s="48">
        <f t="shared" si="78"/>
        <v>1</v>
      </c>
      <c r="N241" s="49">
        <f t="shared" si="79"/>
        <v>1520760</v>
      </c>
      <c r="O241" s="49">
        <f t="shared" si="80"/>
        <v>1322400</v>
      </c>
      <c r="P241" s="48">
        <f t="shared" si="81"/>
        <v>0</v>
      </c>
      <c r="Q241" s="49">
        <f t="shared" si="82"/>
        <v>0</v>
      </c>
      <c r="R241" s="49">
        <f t="shared" si="83"/>
        <v>0</v>
      </c>
      <c r="S241" s="48">
        <f t="shared" si="84"/>
        <v>0</v>
      </c>
      <c r="T241" s="49">
        <f t="shared" si="85"/>
        <v>0</v>
      </c>
      <c r="U241" s="49">
        <f t="shared" si="86"/>
        <v>0</v>
      </c>
      <c r="V241" s="49">
        <f t="shared" si="87"/>
        <v>0</v>
      </c>
      <c r="W241" s="49">
        <f t="shared" si="88"/>
        <v>0</v>
      </c>
      <c r="Y241" s="68">
        <f t="shared" si="100"/>
        <v>1322400</v>
      </c>
      <c r="Z241" s="158"/>
      <c r="AA241" s="18" t="s">
        <v>571</v>
      </c>
    </row>
    <row r="242" spans="1:27" s="24" customFormat="1" ht="127.5" hidden="1" customHeight="1" x14ac:dyDescent="0.25">
      <c r="A242" s="16"/>
      <c r="B242" s="110">
        <f t="shared" si="89"/>
        <v>231</v>
      </c>
      <c r="C242" s="113" t="s">
        <v>370</v>
      </c>
      <c r="D242" s="137" t="s">
        <v>375</v>
      </c>
      <c r="E242" s="112" t="s">
        <v>376</v>
      </c>
      <c r="F242" s="68">
        <v>58140</v>
      </c>
      <c r="G242" s="68">
        <f t="shared" si="96"/>
        <v>809308.79999999993</v>
      </c>
      <c r="H242" s="109" t="s">
        <v>478</v>
      </c>
      <c r="I242" s="68">
        <f>ROUNDUP(G242,0)</f>
        <v>809309</v>
      </c>
      <c r="M242" s="48">
        <f t="shared" si="78"/>
        <v>0</v>
      </c>
      <c r="N242" s="49">
        <f t="shared" si="79"/>
        <v>0</v>
      </c>
      <c r="O242" s="49">
        <f t="shared" si="80"/>
        <v>0</v>
      </c>
      <c r="P242" s="48">
        <f t="shared" si="81"/>
        <v>0</v>
      </c>
      <c r="Q242" s="49">
        <f t="shared" si="82"/>
        <v>0</v>
      </c>
      <c r="R242" s="49">
        <f t="shared" si="83"/>
        <v>0</v>
      </c>
      <c r="S242" s="48">
        <f t="shared" si="84"/>
        <v>1</v>
      </c>
      <c r="T242" s="49">
        <f t="shared" si="85"/>
        <v>809309</v>
      </c>
      <c r="U242" s="49">
        <f t="shared" si="86"/>
        <v>0</v>
      </c>
      <c r="V242" s="49">
        <f t="shared" si="87"/>
        <v>0</v>
      </c>
      <c r="W242" s="49">
        <f t="shared" si="88"/>
        <v>0</v>
      </c>
      <c r="Y242" s="68">
        <f t="shared" si="100"/>
        <v>809308.79999999993</v>
      </c>
    </row>
    <row r="243" spans="1:27" s="24" customFormat="1" ht="132.75" hidden="1" customHeight="1" x14ac:dyDescent="0.2">
      <c r="A243" s="16"/>
      <c r="B243" s="110">
        <f t="shared" si="89"/>
        <v>232</v>
      </c>
      <c r="C243" s="113" t="s">
        <v>370</v>
      </c>
      <c r="D243" s="137" t="s">
        <v>377</v>
      </c>
      <c r="E243" s="114" t="s">
        <v>22</v>
      </c>
      <c r="F243" s="68">
        <v>389436</v>
      </c>
      <c r="G243" s="68">
        <f t="shared" si="96"/>
        <v>5420949.1199999992</v>
      </c>
      <c r="H243" s="72" t="s">
        <v>462</v>
      </c>
      <c r="I243" s="68">
        <f t="shared" ref="I243:I244" si="101">ROUNDUP(+G243*1.15,0)</f>
        <v>6234092</v>
      </c>
      <c r="M243" s="48">
        <f t="shared" si="78"/>
        <v>1</v>
      </c>
      <c r="N243" s="49">
        <f t="shared" si="79"/>
        <v>6234092</v>
      </c>
      <c r="O243" s="49">
        <f t="shared" si="80"/>
        <v>5420949.1199999992</v>
      </c>
      <c r="P243" s="48">
        <f t="shared" si="81"/>
        <v>0</v>
      </c>
      <c r="Q243" s="49">
        <f t="shared" si="82"/>
        <v>0</v>
      </c>
      <c r="R243" s="49">
        <f t="shared" si="83"/>
        <v>0</v>
      </c>
      <c r="S243" s="48">
        <f t="shared" si="84"/>
        <v>0</v>
      </c>
      <c r="T243" s="49">
        <f t="shared" si="85"/>
        <v>0</v>
      </c>
      <c r="U243" s="49">
        <f t="shared" si="86"/>
        <v>0</v>
      </c>
      <c r="V243" s="49">
        <f t="shared" si="87"/>
        <v>0</v>
      </c>
      <c r="W243" s="49">
        <f t="shared" si="88"/>
        <v>0</v>
      </c>
      <c r="Y243" s="68">
        <f t="shared" si="100"/>
        <v>5420949.1199999992</v>
      </c>
      <c r="Z243" s="158"/>
      <c r="AA243" s="18" t="s">
        <v>571</v>
      </c>
    </row>
    <row r="244" spans="1:27" s="24" customFormat="1" ht="90.75" hidden="1" customHeight="1" x14ac:dyDescent="0.2">
      <c r="A244" s="16"/>
      <c r="B244" s="110">
        <f t="shared" si="89"/>
        <v>233</v>
      </c>
      <c r="C244" s="113" t="s">
        <v>370</v>
      </c>
      <c r="D244" s="117" t="s">
        <v>378</v>
      </c>
      <c r="E244" s="114" t="s">
        <v>379</v>
      </c>
      <c r="F244" s="68">
        <v>3545</v>
      </c>
      <c r="G244" s="68">
        <f t="shared" si="96"/>
        <v>49346.399999999994</v>
      </c>
      <c r="H244" s="72" t="s">
        <v>462</v>
      </c>
      <c r="I244" s="68">
        <f t="shared" si="101"/>
        <v>56749</v>
      </c>
      <c r="M244" s="48">
        <f t="shared" si="78"/>
        <v>1</v>
      </c>
      <c r="N244" s="49">
        <f t="shared" si="79"/>
        <v>56749</v>
      </c>
      <c r="O244" s="49">
        <f t="shared" si="80"/>
        <v>49346.399999999994</v>
      </c>
      <c r="P244" s="48">
        <f t="shared" si="81"/>
        <v>0</v>
      </c>
      <c r="Q244" s="49">
        <f t="shared" si="82"/>
        <v>0</v>
      </c>
      <c r="R244" s="49">
        <f t="shared" si="83"/>
        <v>0</v>
      </c>
      <c r="S244" s="48">
        <f t="shared" si="84"/>
        <v>0</v>
      </c>
      <c r="T244" s="49">
        <f t="shared" si="85"/>
        <v>0</v>
      </c>
      <c r="U244" s="49">
        <f t="shared" si="86"/>
        <v>0</v>
      </c>
      <c r="V244" s="49">
        <f t="shared" si="87"/>
        <v>0</v>
      </c>
      <c r="W244" s="49">
        <f t="shared" si="88"/>
        <v>0</v>
      </c>
      <c r="Y244" s="68">
        <f t="shared" si="100"/>
        <v>49346.399999999994</v>
      </c>
      <c r="Z244" s="158"/>
      <c r="AA244" s="18" t="s">
        <v>571</v>
      </c>
    </row>
    <row r="245" spans="1:27" s="24" customFormat="1" ht="89.25" hidden="1" customHeight="1" x14ac:dyDescent="0.25">
      <c r="A245" s="16"/>
      <c r="B245" s="110">
        <f t="shared" si="89"/>
        <v>234</v>
      </c>
      <c r="C245" s="113" t="s">
        <v>370</v>
      </c>
      <c r="D245" s="117" t="s">
        <v>380</v>
      </c>
      <c r="E245" s="114" t="s">
        <v>381</v>
      </c>
      <c r="F245" s="68">
        <v>52030</v>
      </c>
      <c r="G245" s="68">
        <f t="shared" si="96"/>
        <v>724257.6</v>
      </c>
      <c r="H245" s="109" t="s">
        <v>478</v>
      </c>
      <c r="I245" s="68">
        <f>ROUNDUP(G245,0)</f>
        <v>724258</v>
      </c>
      <c r="M245" s="48">
        <f t="shared" si="78"/>
        <v>0</v>
      </c>
      <c r="N245" s="49">
        <f t="shared" si="79"/>
        <v>0</v>
      </c>
      <c r="O245" s="49">
        <f t="shared" si="80"/>
        <v>0</v>
      </c>
      <c r="P245" s="48">
        <f t="shared" si="81"/>
        <v>0</v>
      </c>
      <c r="Q245" s="49">
        <f t="shared" si="82"/>
        <v>0</v>
      </c>
      <c r="R245" s="49">
        <f t="shared" si="83"/>
        <v>0</v>
      </c>
      <c r="S245" s="48">
        <f t="shared" si="84"/>
        <v>1</v>
      </c>
      <c r="T245" s="49">
        <f t="shared" si="85"/>
        <v>724258</v>
      </c>
      <c r="U245" s="49">
        <f t="shared" si="86"/>
        <v>0</v>
      </c>
      <c r="V245" s="49">
        <f t="shared" si="87"/>
        <v>0</v>
      </c>
      <c r="W245" s="49">
        <f t="shared" si="88"/>
        <v>0</v>
      </c>
    </row>
    <row r="246" spans="1:27" s="25" customFormat="1" ht="107.25" hidden="1" customHeight="1" x14ac:dyDescent="0.25">
      <c r="A246" s="21"/>
      <c r="B246" s="110">
        <f t="shared" si="89"/>
        <v>235</v>
      </c>
      <c r="C246" s="113" t="s">
        <v>370</v>
      </c>
      <c r="D246" s="117" t="s">
        <v>382</v>
      </c>
      <c r="E246" s="114" t="s">
        <v>383</v>
      </c>
      <c r="F246" s="68">
        <v>44000</v>
      </c>
      <c r="G246" s="68">
        <f t="shared" si="96"/>
        <v>612480</v>
      </c>
      <c r="H246" s="109" t="s">
        <v>477</v>
      </c>
      <c r="I246" s="68">
        <f t="shared" ref="I246:I250" si="102">ROUNDUP(G246*1.1,0)</f>
        <v>673728</v>
      </c>
      <c r="M246" s="48">
        <f t="shared" si="78"/>
        <v>0</v>
      </c>
      <c r="N246" s="49">
        <f t="shared" si="79"/>
        <v>0</v>
      </c>
      <c r="O246" s="49">
        <f t="shared" si="80"/>
        <v>0</v>
      </c>
      <c r="P246" s="48">
        <f t="shared" si="81"/>
        <v>1</v>
      </c>
      <c r="Q246" s="49">
        <f t="shared" si="82"/>
        <v>673728</v>
      </c>
      <c r="R246" s="49">
        <f t="shared" si="83"/>
        <v>612480</v>
      </c>
      <c r="S246" s="48">
        <f t="shared" si="84"/>
        <v>0</v>
      </c>
      <c r="T246" s="49">
        <f t="shared" si="85"/>
        <v>0</v>
      </c>
      <c r="U246" s="49">
        <f t="shared" si="86"/>
        <v>0</v>
      </c>
      <c r="V246" s="49">
        <f t="shared" si="87"/>
        <v>0</v>
      </c>
      <c r="W246" s="49">
        <f t="shared" si="88"/>
        <v>0</v>
      </c>
    </row>
    <row r="247" spans="1:27" s="25" customFormat="1" ht="107.25" hidden="1" customHeight="1" x14ac:dyDescent="0.25">
      <c r="A247" s="23"/>
      <c r="B247" s="110">
        <f t="shared" si="89"/>
        <v>236</v>
      </c>
      <c r="C247" s="113" t="s">
        <v>370</v>
      </c>
      <c r="D247" s="117" t="s">
        <v>384</v>
      </c>
      <c r="E247" s="114" t="s">
        <v>385</v>
      </c>
      <c r="F247" s="68">
        <v>167000</v>
      </c>
      <c r="G247" s="68">
        <f t="shared" si="96"/>
        <v>2324640</v>
      </c>
      <c r="H247" s="109" t="s">
        <v>477</v>
      </c>
      <c r="I247" s="68">
        <f t="shared" si="102"/>
        <v>2557104</v>
      </c>
      <c r="M247" s="48">
        <f t="shared" si="78"/>
        <v>0</v>
      </c>
      <c r="N247" s="49">
        <f t="shared" si="79"/>
        <v>0</v>
      </c>
      <c r="O247" s="49">
        <f t="shared" si="80"/>
        <v>0</v>
      </c>
      <c r="P247" s="48">
        <f t="shared" si="81"/>
        <v>1</v>
      </c>
      <c r="Q247" s="49">
        <f t="shared" si="82"/>
        <v>2557104</v>
      </c>
      <c r="R247" s="49">
        <f t="shared" si="83"/>
        <v>2324640</v>
      </c>
      <c r="S247" s="48">
        <f t="shared" si="84"/>
        <v>0</v>
      </c>
      <c r="T247" s="49">
        <f t="shared" si="85"/>
        <v>0</v>
      </c>
      <c r="U247" s="49">
        <f t="shared" si="86"/>
        <v>0</v>
      </c>
      <c r="V247" s="49">
        <f t="shared" si="87"/>
        <v>0</v>
      </c>
      <c r="W247" s="49">
        <f t="shared" si="88"/>
        <v>0</v>
      </c>
    </row>
    <row r="248" spans="1:27" s="25" customFormat="1" ht="107.25" hidden="1" customHeight="1" x14ac:dyDescent="0.25">
      <c r="A248" s="23"/>
      <c r="B248" s="110">
        <f t="shared" si="89"/>
        <v>237</v>
      </c>
      <c r="C248" s="113" t="s">
        <v>370</v>
      </c>
      <c r="D248" s="117" t="s">
        <v>442</v>
      </c>
      <c r="E248" s="114" t="s">
        <v>443</v>
      </c>
      <c r="F248" s="68">
        <v>13800</v>
      </c>
      <c r="G248" s="68">
        <f t="shared" si="96"/>
        <v>192096</v>
      </c>
      <c r="H248" s="109" t="s">
        <v>477</v>
      </c>
      <c r="I248" s="68">
        <f t="shared" si="102"/>
        <v>211306</v>
      </c>
      <c r="M248" s="48">
        <f t="shared" si="78"/>
        <v>0</v>
      </c>
      <c r="N248" s="49">
        <f t="shared" si="79"/>
        <v>0</v>
      </c>
      <c r="O248" s="49">
        <f t="shared" si="80"/>
        <v>0</v>
      </c>
      <c r="P248" s="48">
        <f t="shared" si="81"/>
        <v>1</v>
      </c>
      <c r="Q248" s="49">
        <f t="shared" si="82"/>
        <v>211306</v>
      </c>
      <c r="R248" s="49">
        <f t="shared" si="83"/>
        <v>192096</v>
      </c>
      <c r="S248" s="48">
        <f t="shared" si="84"/>
        <v>0</v>
      </c>
      <c r="T248" s="49">
        <f t="shared" si="85"/>
        <v>0</v>
      </c>
      <c r="U248" s="49">
        <f t="shared" si="86"/>
        <v>0</v>
      </c>
      <c r="V248" s="49">
        <f t="shared" si="87"/>
        <v>0</v>
      </c>
      <c r="W248" s="49">
        <f t="shared" si="88"/>
        <v>0</v>
      </c>
    </row>
    <row r="249" spans="1:27" s="25" customFormat="1" ht="62.25" hidden="1" customHeight="1" x14ac:dyDescent="0.25">
      <c r="A249" s="23"/>
      <c r="B249" s="110">
        <f t="shared" si="89"/>
        <v>238</v>
      </c>
      <c r="C249" s="113" t="s">
        <v>370</v>
      </c>
      <c r="D249" s="117" t="s">
        <v>444</v>
      </c>
      <c r="E249" s="114" t="s">
        <v>445</v>
      </c>
      <c r="F249" s="68">
        <v>15412.06</v>
      </c>
      <c r="G249" s="68">
        <f t="shared" si="96"/>
        <v>214535.87519999998</v>
      </c>
      <c r="H249" s="109" t="s">
        <v>477</v>
      </c>
      <c r="I249" s="68">
        <f t="shared" si="102"/>
        <v>235990</v>
      </c>
      <c r="J249" s="26">
        <f>SUM(I239:I249)</f>
        <v>13988869</v>
      </c>
      <c r="L249" s="26">
        <f>+K249+J249</f>
        <v>13988869</v>
      </c>
      <c r="M249" s="48">
        <f t="shared" si="78"/>
        <v>0</v>
      </c>
      <c r="N249" s="49">
        <f t="shared" si="79"/>
        <v>0</v>
      </c>
      <c r="O249" s="49">
        <f t="shared" si="80"/>
        <v>0</v>
      </c>
      <c r="P249" s="48">
        <f t="shared" si="81"/>
        <v>1</v>
      </c>
      <c r="Q249" s="49">
        <f t="shared" si="82"/>
        <v>235990</v>
      </c>
      <c r="R249" s="49">
        <f t="shared" si="83"/>
        <v>214535.87519999998</v>
      </c>
      <c r="S249" s="48">
        <f t="shared" si="84"/>
        <v>0</v>
      </c>
      <c r="T249" s="49">
        <f t="shared" si="85"/>
        <v>0</v>
      </c>
      <c r="U249" s="49">
        <f t="shared" si="86"/>
        <v>0</v>
      </c>
      <c r="V249" s="49">
        <f t="shared" si="87"/>
        <v>0</v>
      </c>
      <c r="W249" s="49">
        <f t="shared" si="88"/>
        <v>0</v>
      </c>
    </row>
    <row r="250" spans="1:27" s="25" customFormat="1" ht="113.25" hidden="1" customHeight="1" x14ac:dyDescent="0.25">
      <c r="A250" s="14"/>
      <c r="B250" s="110">
        <f t="shared" si="89"/>
        <v>239</v>
      </c>
      <c r="C250" s="113" t="s">
        <v>386</v>
      </c>
      <c r="D250" s="117" t="s">
        <v>387</v>
      </c>
      <c r="E250" s="114" t="s">
        <v>388</v>
      </c>
      <c r="F250" s="68">
        <v>14000</v>
      </c>
      <c r="G250" s="68">
        <f t="shared" si="96"/>
        <v>194880</v>
      </c>
      <c r="H250" s="109" t="s">
        <v>477</v>
      </c>
      <c r="I250" s="68">
        <f t="shared" si="102"/>
        <v>214368</v>
      </c>
      <c r="M250" s="48">
        <f t="shared" si="78"/>
        <v>0</v>
      </c>
      <c r="N250" s="49">
        <f t="shared" si="79"/>
        <v>0</v>
      </c>
      <c r="O250" s="49">
        <f t="shared" si="80"/>
        <v>0</v>
      </c>
      <c r="P250" s="48">
        <f t="shared" si="81"/>
        <v>1</v>
      </c>
      <c r="Q250" s="49">
        <f t="shared" si="82"/>
        <v>214368</v>
      </c>
      <c r="R250" s="49">
        <f t="shared" si="83"/>
        <v>194880</v>
      </c>
      <c r="S250" s="48">
        <f t="shared" si="84"/>
        <v>0</v>
      </c>
      <c r="T250" s="49">
        <f t="shared" si="85"/>
        <v>0</v>
      </c>
      <c r="U250" s="49">
        <f t="shared" si="86"/>
        <v>0</v>
      </c>
      <c r="V250" s="49">
        <f t="shared" si="87"/>
        <v>0</v>
      </c>
      <c r="W250" s="49">
        <f t="shared" si="88"/>
        <v>0</v>
      </c>
    </row>
    <row r="251" spans="1:27" s="24" customFormat="1" ht="99.75" hidden="1" customHeight="1" x14ac:dyDescent="0.25">
      <c r="A251" s="16"/>
      <c r="B251" s="110">
        <f t="shared" si="89"/>
        <v>240</v>
      </c>
      <c r="C251" s="113" t="s">
        <v>386</v>
      </c>
      <c r="D251" s="117" t="s">
        <v>389</v>
      </c>
      <c r="E251" s="114" t="s">
        <v>390</v>
      </c>
      <c r="F251" s="68">
        <v>20598.939999999999</v>
      </c>
      <c r="G251" s="68">
        <f t="shared" si="96"/>
        <v>286737.24479999993</v>
      </c>
      <c r="H251" s="109" t="s">
        <v>478</v>
      </c>
      <c r="I251" s="68">
        <f>ROUNDUP(G251,0)</f>
        <v>286738</v>
      </c>
      <c r="M251" s="48">
        <f t="shared" si="78"/>
        <v>0</v>
      </c>
      <c r="N251" s="49">
        <f t="shared" si="79"/>
        <v>0</v>
      </c>
      <c r="O251" s="49">
        <f t="shared" si="80"/>
        <v>0</v>
      </c>
      <c r="P251" s="48">
        <f t="shared" si="81"/>
        <v>0</v>
      </c>
      <c r="Q251" s="49">
        <f t="shared" si="82"/>
        <v>0</v>
      </c>
      <c r="R251" s="49">
        <f t="shared" si="83"/>
        <v>0</v>
      </c>
      <c r="S251" s="48">
        <f t="shared" si="84"/>
        <v>1</v>
      </c>
      <c r="T251" s="49">
        <f t="shared" si="85"/>
        <v>286738</v>
      </c>
      <c r="U251" s="49">
        <f t="shared" si="86"/>
        <v>0</v>
      </c>
      <c r="V251" s="49">
        <f t="shared" si="87"/>
        <v>0</v>
      </c>
      <c r="W251" s="49">
        <f t="shared" si="88"/>
        <v>0</v>
      </c>
    </row>
    <row r="252" spans="1:27" s="24" customFormat="1" ht="102" hidden="1" customHeight="1" x14ac:dyDescent="0.25">
      <c r="A252" s="16"/>
      <c r="B252" s="110">
        <f t="shared" si="89"/>
        <v>241</v>
      </c>
      <c r="C252" s="113" t="s">
        <v>386</v>
      </c>
      <c r="D252" s="117" t="s">
        <v>391</v>
      </c>
      <c r="E252" s="114" t="s">
        <v>392</v>
      </c>
      <c r="F252" s="68">
        <v>20000</v>
      </c>
      <c r="G252" s="68">
        <f t="shared" si="96"/>
        <v>278400</v>
      </c>
      <c r="H252" s="109" t="s">
        <v>477</v>
      </c>
      <c r="I252" s="68">
        <f>ROUNDUP(G252*1.1,0)</f>
        <v>306240</v>
      </c>
      <c r="M252" s="48">
        <f t="shared" si="78"/>
        <v>0</v>
      </c>
      <c r="N252" s="49">
        <f t="shared" si="79"/>
        <v>0</v>
      </c>
      <c r="O252" s="49">
        <f t="shared" si="80"/>
        <v>0</v>
      </c>
      <c r="P252" s="48">
        <f t="shared" si="81"/>
        <v>1</v>
      </c>
      <c r="Q252" s="49">
        <f t="shared" si="82"/>
        <v>306240</v>
      </c>
      <c r="R252" s="49">
        <f t="shared" si="83"/>
        <v>278400</v>
      </c>
      <c r="S252" s="48">
        <f t="shared" si="84"/>
        <v>0</v>
      </c>
      <c r="T252" s="49">
        <f t="shared" si="85"/>
        <v>0</v>
      </c>
      <c r="U252" s="49">
        <f t="shared" si="86"/>
        <v>0</v>
      </c>
      <c r="V252" s="49">
        <f t="shared" si="87"/>
        <v>0</v>
      </c>
      <c r="W252" s="49">
        <f t="shared" si="88"/>
        <v>0</v>
      </c>
    </row>
    <row r="253" spans="1:27" s="24" customFormat="1" ht="30" hidden="1" x14ac:dyDescent="0.25">
      <c r="A253" s="16"/>
      <c r="B253" s="110">
        <f t="shared" si="89"/>
        <v>242</v>
      </c>
      <c r="C253" s="113" t="s">
        <v>386</v>
      </c>
      <c r="D253" s="117" t="s">
        <v>393</v>
      </c>
      <c r="E253" s="114" t="s">
        <v>22</v>
      </c>
      <c r="F253" s="68">
        <v>225330</v>
      </c>
      <c r="G253" s="68">
        <f t="shared" si="96"/>
        <v>3136593.5999999996</v>
      </c>
      <c r="H253" s="109" t="s">
        <v>478</v>
      </c>
      <c r="I253" s="68">
        <f t="shared" ref="I253:I259" si="103">ROUNDUP(G253,0)</f>
        <v>3136594</v>
      </c>
      <c r="M253" s="48">
        <f t="shared" si="78"/>
        <v>0</v>
      </c>
      <c r="N253" s="49">
        <f t="shared" si="79"/>
        <v>0</v>
      </c>
      <c r="O253" s="49">
        <f t="shared" si="80"/>
        <v>0</v>
      </c>
      <c r="P253" s="48">
        <f t="shared" si="81"/>
        <v>0</v>
      </c>
      <c r="Q253" s="49">
        <f t="shared" si="82"/>
        <v>0</v>
      </c>
      <c r="R253" s="49">
        <f t="shared" si="83"/>
        <v>0</v>
      </c>
      <c r="S253" s="48">
        <f t="shared" si="84"/>
        <v>1</v>
      </c>
      <c r="T253" s="49">
        <f t="shared" si="85"/>
        <v>3136594</v>
      </c>
      <c r="U253" s="49">
        <f t="shared" si="86"/>
        <v>0</v>
      </c>
      <c r="V253" s="49">
        <f t="shared" si="87"/>
        <v>0</v>
      </c>
      <c r="W253" s="49">
        <f t="shared" si="88"/>
        <v>0</v>
      </c>
    </row>
    <row r="254" spans="1:27" s="24" customFormat="1" ht="89.1" hidden="1" customHeight="1" x14ac:dyDescent="0.25">
      <c r="A254" s="16"/>
      <c r="B254" s="110">
        <f t="shared" si="89"/>
        <v>243</v>
      </c>
      <c r="C254" s="113" t="s">
        <v>386</v>
      </c>
      <c r="D254" s="117" t="s">
        <v>394</v>
      </c>
      <c r="E254" s="114" t="s">
        <v>22</v>
      </c>
      <c r="F254" s="68">
        <v>226765</v>
      </c>
      <c r="G254" s="68">
        <f t="shared" si="96"/>
        <v>3156568.8</v>
      </c>
      <c r="H254" s="109" t="s">
        <v>478</v>
      </c>
      <c r="I254" s="68">
        <f t="shared" si="103"/>
        <v>3156569</v>
      </c>
      <c r="M254" s="48">
        <f t="shared" si="78"/>
        <v>0</v>
      </c>
      <c r="N254" s="49">
        <f t="shared" si="79"/>
        <v>0</v>
      </c>
      <c r="O254" s="49">
        <f t="shared" si="80"/>
        <v>0</v>
      </c>
      <c r="P254" s="48">
        <f t="shared" si="81"/>
        <v>0</v>
      </c>
      <c r="Q254" s="49">
        <f t="shared" si="82"/>
        <v>0</v>
      </c>
      <c r="R254" s="49">
        <f t="shared" si="83"/>
        <v>0</v>
      </c>
      <c r="S254" s="48">
        <f t="shared" si="84"/>
        <v>1</v>
      </c>
      <c r="T254" s="49">
        <f t="shared" si="85"/>
        <v>3156569</v>
      </c>
      <c r="U254" s="49">
        <f t="shared" si="86"/>
        <v>0</v>
      </c>
      <c r="V254" s="49">
        <f t="shared" si="87"/>
        <v>0</v>
      </c>
      <c r="W254" s="49">
        <f t="shared" si="88"/>
        <v>0</v>
      </c>
    </row>
    <row r="255" spans="1:27" s="24" customFormat="1" ht="97.5" hidden="1" customHeight="1" x14ac:dyDescent="0.25">
      <c r="A255" s="16"/>
      <c r="B255" s="110">
        <f t="shared" si="89"/>
        <v>244</v>
      </c>
      <c r="C255" s="113" t="s">
        <v>386</v>
      </c>
      <c r="D255" s="117" t="s">
        <v>395</v>
      </c>
      <c r="E255" s="114" t="s">
        <v>238</v>
      </c>
      <c r="F255" s="68">
        <v>25704.799999999999</v>
      </c>
      <c r="G255" s="68">
        <f t="shared" si="96"/>
        <v>357810.81599999993</v>
      </c>
      <c r="H255" s="109" t="s">
        <v>477</v>
      </c>
      <c r="I255" s="68">
        <f>ROUNDUP(G255*1.1,0)</f>
        <v>393592</v>
      </c>
      <c r="M255" s="48">
        <f t="shared" si="78"/>
        <v>0</v>
      </c>
      <c r="N255" s="49">
        <f t="shared" si="79"/>
        <v>0</v>
      </c>
      <c r="O255" s="49">
        <f t="shared" si="80"/>
        <v>0</v>
      </c>
      <c r="P255" s="48">
        <f t="shared" si="81"/>
        <v>1</v>
      </c>
      <c r="Q255" s="49">
        <f t="shared" si="82"/>
        <v>393592</v>
      </c>
      <c r="R255" s="49">
        <f t="shared" si="83"/>
        <v>357810.81599999993</v>
      </c>
      <c r="S255" s="48">
        <f t="shared" si="84"/>
        <v>0</v>
      </c>
      <c r="T255" s="49">
        <f t="shared" si="85"/>
        <v>0</v>
      </c>
      <c r="U255" s="49">
        <f t="shared" si="86"/>
        <v>0</v>
      </c>
      <c r="V255" s="49">
        <f t="shared" si="87"/>
        <v>0</v>
      </c>
      <c r="W255" s="49">
        <f t="shared" si="88"/>
        <v>0</v>
      </c>
    </row>
    <row r="256" spans="1:27" s="24" customFormat="1" ht="111.75" hidden="1" customHeight="1" x14ac:dyDescent="0.25">
      <c r="A256" s="16"/>
      <c r="B256" s="110">
        <f t="shared" si="89"/>
        <v>245</v>
      </c>
      <c r="C256" s="113" t="s">
        <v>386</v>
      </c>
      <c r="D256" s="117" t="s">
        <v>415</v>
      </c>
      <c r="E256" s="114" t="s">
        <v>238</v>
      </c>
      <c r="F256" s="68">
        <v>6900</v>
      </c>
      <c r="G256" s="68">
        <f t="shared" si="96"/>
        <v>96048</v>
      </c>
      <c r="H256" s="109" t="s">
        <v>478</v>
      </c>
      <c r="I256" s="68">
        <f t="shared" si="103"/>
        <v>96048</v>
      </c>
      <c r="M256" s="48">
        <f t="shared" si="78"/>
        <v>0</v>
      </c>
      <c r="N256" s="49">
        <f t="shared" si="79"/>
        <v>0</v>
      </c>
      <c r="O256" s="49">
        <f t="shared" si="80"/>
        <v>0</v>
      </c>
      <c r="P256" s="48">
        <f t="shared" si="81"/>
        <v>0</v>
      </c>
      <c r="Q256" s="49">
        <f t="shared" si="82"/>
        <v>0</v>
      </c>
      <c r="R256" s="49">
        <f t="shared" si="83"/>
        <v>0</v>
      </c>
      <c r="S256" s="48">
        <f t="shared" si="84"/>
        <v>1</v>
      </c>
      <c r="T256" s="49">
        <f t="shared" si="85"/>
        <v>96048</v>
      </c>
      <c r="U256" s="49">
        <f t="shared" si="86"/>
        <v>0</v>
      </c>
      <c r="V256" s="49">
        <f t="shared" si="87"/>
        <v>0</v>
      </c>
      <c r="W256" s="49">
        <f t="shared" si="88"/>
        <v>0</v>
      </c>
    </row>
    <row r="257" spans="1:23" s="24" customFormat="1" ht="111.75" hidden="1" customHeight="1" x14ac:dyDescent="0.25">
      <c r="A257" s="16"/>
      <c r="B257" s="110">
        <f t="shared" si="89"/>
        <v>246</v>
      </c>
      <c r="C257" s="113" t="s">
        <v>386</v>
      </c>
      <c r="D257" s="117" t="s">
        <v>424</v>
      </c>
      <c r="E257" s="114" t="s">
        <v>238</v>
      </c>
      <c r="F257" s="68">
        <v>110000</v>
      </c>
      <c r="G257" s="68">
        <f t="shared" si="96"/>
        <v>1531200</v>
      </c>
      <c r="H257" s="109" t="s">
        <v>478</v>
      </c>
      <c r="I257" s="68">
        <f t="shared" si="103"/>
        <v>1531200</v>
      </c>
      <c r="M257" s="48">
        <f t="shared" si="78"/>
        <v>0</v>
      </c>
      <c r="N257" s="49">
        <f t="shared" si="79"/>
        <v>0</v>
      </c>
      <c r="O257" s="49">
        <f t="shared" si="80"/>
        <v>0</v>
      </c>
      <c r="P257" s="48">
        <f t="shared" si="81"/>
        <v>0</v>
      </c>
      <c r="Q257" s="49">
        <f t="shared" si="82"/>
        <v>0</v>
      </c>
      <c r="R257" s="49">
        <f t="shared" si="83"/>
        <v>0</v>
      </c>
      <c r="S257" s="48">
        <f t="shared" si="84"/>
        <v>1</v>
      </c>
      <c r="T257" s="49">
        <f t="shared" si="85"/>
        <v>1531200</v>
      </c>
      <c r="U257" s="49">
        <f t="shared" si="86"/>
        <v>0</v>
      </c>
      <c r="V257" s="49">
        <f t="shared" si="87"/>
        <v>0</v>
      </c>
      <c r="W257" s="49">
        <f t="shared" si="88"/>
        <v>0</v>
      </c>
    </row>
    <row r="258" spans="1:23" s="24" customFormat="1" ht="102" hidden="1" customHeight="1" x14ac:dyDescent="0.25">
      <c r="A258" s="16"/>
      <c r="B258" s="110">
        <f t="shared" si="89"/>
        <v>247</v>
      </c>
      <c r="C258" s="113" t="s">
        <v>386</v>
      </c>
      <c r="D258" s="117" t="s">
        <v>396</v>
      </c>
      <c r="E258" s="114" t="s">
        <v>64</v>
      </c>
      <c r="F258" s="68">
        <v>28195</v>
      </c>
      <c r="G258" s="68">
        <f t="shared" si="96"/>
        <v>392474.39999999997</v>
      </c>
      <c r="H258" s="109" t="s">
        <v>478</v>
      </c>
      <c r="I258" s="68">
        <f t="shared" si="103"/>
        <v>392475</v>
      </c>
      <c r="M258" s="48">
        <f t="shared" si="78"/>
        <v>0</v>
      </c>
      <c r="N258" s="49">
        <f t="shared" si="79"/>
        <v>0</v>
      </c>
      <c r="O258" s="49">
        <f t="shared" si="80"/>
        <v>0</v>
      </c>
      <c r="P258" s="48">
        <f t="shared" si="81"/>
        <v>0</v>
      </c>
      <c r="Q258" s="49">
        <f t="shared" si="82"/>
        <v>0</v>
      </c>
      <c r="R258" s="49">
        <f t="shared" si="83"/>
        <v>0</v>
      </c>
      <c r="S258" s="48">
        <f t="shared" si="84"/>
        <v>1</v>
      </c>
      <c r="T258" s="49">
        <f t="shared" si="85"/>
        <v>392475</v>
      </c>
      <c r="U258" s="49">
        <f t="shared" si="86"/>
        <v>0</v>
      </c>
      <c r="V258" s="49">
        <f t="shared" si="87"/>
        <v>0</v>
      </c>
      <c r="W258" s="49">
        <f t="shared" si="88"/>
        <v>0</v>
      </c>
    </row>
    <row r="259" spans="1:23" s="24" customFormat="1" ht="102" hidden="1" customHeight="1" x14ac:dyDescent="0.25">
      <c r="A259" s="16"/>
      <c r="B259" s="110">
        <f t="shared" si="89"/>
        <v>248</v>
      </c>
      <c r="C259" s="113" t="s">
        <v>386</v>
      </c>
      <c r="D259" s="117" t="s">
        <v>432</v>
      </c>
      <c r="E259" s="114" t="s">
        <v>18</v>
      </c>
      <c r="F259" s="68">
        <v>17000</v>
      </c>
      <c r="G259" s="68">
        <f>+F259*12</f>
        <v>204000</v>
      </c>
      <c r="H259" s="109" t="s">
        <v>478</v>
      </c>
      <c r="I259" s="68">
        <f t="shared" si="103"/>
        <v>204000</v>
      </c>
      <c r="J259" s="26">
        <f>SUM(I250:I259)</f>
        <v>9717824</v>
      </c>
      <c r="K259" s="104">
        <f>+Nuevos!I36</f>
        <v>5832480</v>
      </c>
      <c r="L259" s="26">
        <f>+K259+J259</f>
        <v>15550304</v>
      </c>
      <c r="M259" s="48">
        <f t="shared" si="78"/>
        <v>0</v>
      </c>
      <c r="N259" s="49">
        <f t="shared" si="79"/>
        <v>0</v>
      </c>
      <c r="O259" s="49">
        <f t="shared" si="80"/>
        <v>0</v>
      </c>
      <c r="P259" s="48">
        <f t="shared" si="81"/>
        <v>0</v>
      </c>
      <c r="Q259" s="49">
        <f t="shared" si="82"/>
        <v>0</v>
      </c>
      <c r="R259" s="49">
        <f t="shared" si="83"/>
        <v>0</v>
      </c>
      <c r="S259" s="48">
        <f t="shared" si="84"/>
        <v>1</v>
      </c>
      <c r="T259" s="49">
        <f t="shared" si="85"/>
        <v>204000</v>
      </c>
      <c r="U259" s="49">
        <f t="shared" si="86"/>
        <v>0</v>
      </c>
      <c r="V259" s="49">
        <f t="shared" si="87"/>
        <v>0</v>
      </c>
      <c r="W259" s="49">
        <f t="shared" si="88"/>
        <v>0</v>
      </c>
    </row>
    <row r="260" spans="1:23" s="24" customFormat="1" ht="91.5" hidden="1" customHeight="1" x14ac:dyDescent="0.25">
      <c r="A260" s="16"/>
      <c r="B260" s="110">
        <f t="shared" si="89"/>
        <v>249</v>
      </c>
      <c r="C260" s="113" t="s">
        <v>397</v>
      </c>
      <c r="D260" s="117" t="s">
        <v>398</v>
      </c>
      <c r="E260" s="114" t="s">
        <v>16</v>
      </c>
      <c r="F260" s="68">
        <v>20240</v>
      </c>
      <c r="G260" s="68">
        <f t="shared" si="96"/>
        <v>281740.79999999999</v>
      </c>
      <c r="H260" s="109" t="s">
        <v>477</v>
      </c>
      <c r="I260" s="68">
        <f>ROUNDUP(G260*1.1,0)</f>
        <v>309915</v>
      </c>
      <c r="M260" s="48">
        <f t="shared" si="78"/>
        <v>0</v>
      </c>
      <c r="N260" s="49">
        <f t="shared" si="79"/>
        <v>0</v>
      </c>
      <c r="O260" s="49">
        <f t="shared" si="80"/>
        <v>0</v>
      </c>
      <c r="P260" s="48">
        <f t="shared" si="81"/>
        <v>1</v>
      </c>
      <c r="Q260" s="49">
        <f t="shared" si="82"/>
        <v>309915</v>
      </c>
      <c r="R260" s="49">
        <f t="shared" si="83"/>
        <v>281740.79999999999</v>
      </c>
      <c r="S260" s="48">
        <f t="shared" si="84"/>
        <v>0</v>
      </c>
      <c r="T260" s="49">
        <f t="shared" si="85"/>
        <v>0</v>
      </c>
      <c r="U260" s="49">
        <f t="shared" si="86"/>
        <v>0</v>
      </c>
      <c r="V260" s="49">
        <f t="shared" si="87"/>
        <v>0</v>
      </c>
      <c r="W260" s="49">
        <f t="shared" si="88"/>
        <v>0</v>
      </c>
    </row>
    <row r="261" spans="1:23" s="24" customFormat="1" ht="71.25" hidden="1" customHeight="1" x14ac:dyDescent="0.25">
      <c r="A261" s="16"/>
      <c r="B261" s="110">
        <f t="shared" si="89"/>
        <v>250</v>
      </c>
      <c r="C261" s="113" t="s">
        <v>397</v>
      </c>
      <c r="D261" s="117" t="s">
        <v>430</v>
      </c>
      <c r="E261" s="114" t="s">
        <v>22</v>
      </c>
      <c r="F261" s="68">
        <v>65000</v>
      </c>
      <c r="G261" s="68">
        <f t="shared" si="96"/>
        <v>904799.99999999988</v>
      </c>
      <c r="H261" s="109" t="s">
        <v>478</v>
      </c>
      <c r="I261" s="68">
        <f>ROUNDUP(G261,0)</f>
        <v>904800</v>
      </c>
      <c r="M261" s="48">
        <f t="shared" si="78"/>
        <v>0</v>
      </c>
      <c r="N261" s="49">
        <f t="shared" si="79"/>
        <v>0</v>
      </c>
      <c r="O261" s="49">
        <f t="shared" si="80"/>
        <v>0</v>
      </c>
      <c r="P261" s="48">
        <f t="shared" si="81"/>
        <v>0</v>
      </c>
      <c r="Q261" s="49">
        <f t="shared" si="82"/>
        <v>0</v>
      </c>
      <c r="R261" s="49">
        <f t="shared" si="83"/>
        <v>0</v>
      </c>
      <c r="S261" s="48">
        <f t="shared" si="84"/>
        <v>1</v>
      </c>
      <c r="T261" s="49">
        <f t="shared" si="85"/>
        <v>904800</v>
      </c>
      <c r="U261" s="49">
        <f t="shared" si="86"/>
        <v>0</v>
      </c>
      <c r="V261" s="49">
        <f t="shared" si="87"/>
        <v>0</v>
      </c>
      <c r="W261" s="49">
        <f t="shared" si="88"/>
        <v>0</v>
      </c>
    </row>
    <row r="262" spans="1:23" s="24" customFormat="1" ht="90" hidden="1" customHeight="1" x14ac:dyDescent="0.25">
      <c r="A262" s="16"/>
      <c r="B262" s="110">
        <f t="shared" si="89"/>
        <v>251</v>
      </c>
      <c r="C262" s="113" t="s">
        <v>397</v>
      </c>
      <c r="D262" s="117" t="s">
        <v>399</v>
      </c>
      <c r="E262" s="114" t="s">
        <v>41</v>
      </c>
      <c r="F262" s="68">
        <v>12287.6</v>
      </c>
      <c r="G262" s="68">
        <f t="shared" si="96"/>
        <v>171043.39199999999</v>
      </c>
      <c r="H262" s="109" t="s">
        <v>477</v>
      </c>
      <c r="I262" s="68">
        <f>ROUNDUP(G262*1.1,0)</f>
        <v>188148</v>
      </c>
      <c r="M262" s="48">
        <f t="shared" si="78"/>
        <v>0</v>
      </c>
      <c r="N262" s="49">
        <f t="shared" si="79"/>
        <v>0</v>
      </c>
      <c r="O262" s="49">
        <f t="shared" si="80"/>
        <v>0</v>
      </c>
      <c r="P262" s="48">
        <f t="shared" si="81"/>
        <v>1</v>
      </c>
      <c r="Q262" s="49">
        <f t="shared" si="82"/>
        <v>188148</v>
      </c>
      <c r="R262" s="49">
        <f t="shared" si="83"/>
        <v>171043.39199999999</v>
      </c>
      <c r="S262" s="48">
        <f t="shared" si="84"/>
        <v>0</v>
      </c>
      <c r="T262" s="49">
        <f t="shared" si="85"/>
        <v>0</v>
      </c>
      <c r="U262" s="49">
        <f t="shared" si="86"/>
        <v>0</v>
      </c>
      <c r="V262" s="49">
        <f t="shared" si="87"/>
        <v>0</v>
      </c>
      <c r="W262" s="49">
        <f t="shared" si="88"/>
        <v>0</v>
      </c>
    </row>
    <row r="263" spans="1:23" s="24" customFormat="1" ht="101.25" hidden="1" customHeight="1" x14ac:dyDescent="0.25">
      <c r="A263" s="16"/>
      <c r="B263" s="110">
        <f t="shared" si="89"/>
        <v>252</v>
      </c>
      <c r="C263" s="113" t="s">
        <v>397</v>
      </c>
      <c r="D263" s="117" t="s">
        <v>400</v>
      </c>
      <c r="E263" s="114" t="s">
        <v>401</v>
      </c>
      <c r="F263" s="68">
        <v>15732.22</v>
      </c>
      <c r="G263" s="68">
        <f t="shared" si="96"/>
        <v>218992.50239999997</v>
      </c>
      <c r="H263" s="109" t="s">
        <v>478</v>
      </c>
      <c r="I263" s="68">
        <f>ROUNDUP(G263,0)</f>
        <v>218993</v>
      </c>
      <c r="M263" s="48">
        <f t="shared" si="78"/>
        <v>0</v>
      </c>
      <c r="N263" s="49">
        <f t="shared" si="79"/>
        <v>0</v>
      </c>
      <c r="O263" s="49">
        <f t="shared" si="80"/>
        <v>0</v>
      </c>
      <c r="P263" s="48">
        <f t="shared" si="81"/>
        <v>0</v>
      </c>
      <c r="Q263" s="49">
        <f t="shared" si="82"/>
        <v>0</v>
      </c>
      <c r="R263" s="49">
        <f t="shared" si="83"/>
        <v>0</v>
      </c>
      <c r="S263" s="48">
        <f t="shared" si="84"/>
        <v>1</v>
      </c>
      <c r="T263" s="49">
        <f t="shared" si="85"/>
        <v>218993</v>
      </c>
      <c r="U263" s="49">
        <f t="shared" si="86"/>
        <v>0</v>
      </c>
      <c r="V263" s="49">
        <f t="shared" si="87"/>
        <v>0</v>
      </c>
      <c r="W263" s="49">
        <f t="shared" si="88"/>
        <v>0</v>
      </c>
    </row>
    <row r="264" spans="1:23" s="24" customFormat="1" ht="112.5" hidden="1" customHeight="1" x14ac:dyDescent="0.25">
      <c r="A264" s="16"/>
      <c r="B264" s="110">
        <f t="shared" si="89"/>
        <v>253</v>
      </c>
      <c r="C264" s="113" t="s">
        <v>397</v>
      </c>
      <c r="D264" s="117" t="s">
        <v>402</v>
      </c>
      <c r="E264" s="114" t="s">
        <v>401</v>
      </c>
      <c r="F264" s="68">
        <v>16718.580000000002</v>
      </c>
      <c r="G264" s="68">
        <f t="shared" si="96"/>
        <v>232722.6336</v>
      </c>
      <c r="H264" s="109" t="s">
        <v>477</v>
      </c>
      <c r="I264" s="68">
        <f t="shared" ref="I264:I265" si="104">ROUNDUP(G264*1.1,0)</f>
        <v>255995</v>
      </c>
      <c r="M264" s="48">
        <f t="shared" si="78"/>
        <v>0</v>
      </c>
      <c r="N264" s="49">
        <f t="shared" si="79"/>
        <v>0</v>
      </c>
      <c r="O264" s="49">
        <f t="shared" si="80"/>
        <v>0</v>
      </c>
      <c r="P264" s="48">
        <f t="shared" si="81"/>
        <v>1</v>
      </c>
      <c r="Q264" s="49">
        <f t="shared" si="82"/>
        <v>255995</v>
      </c>
      <c r="R264" s="49">
        <f t="shared" si="83"/>
        <v>232722.6336</v>
      </c>
      <c r="S264" s="48">
        <f t="shared" si="84"/>
        <v>0</v>
      </c>
      <c r="T264" s="49">
        <f t="shared" si="85"/>
        <v>0</v>
      </c>
      <c r="U264" s="49">
        <f t="shared" si="86"/>
        <v>0</v>
      </c>
      <c r="V264" s="49">
        <f t="shared" si="87"/>
        <v>0</v>
      </c>
      <c r="W264" s="49">
        <f t="shared" si="88"/>
        <v>0</v>
      </c>
    </row>
    <row r="265" spans="1:23" s="24" customFormat="1" ht="114" hidden="1" customHeight="1" x14ac:dyDescent="0.25">
      <c r="A265" s="16"/>
      <c r="B265" s="110">
        <f t="shared" si="89"/>
        <v>254</v>
      </c>
      <c r="C265" s="113" t="s">
        <v>397</v>
      </c>
      <c r="D265" s="117" t="s">
        <v>403</v>
      </c>
      <c r="E265" s="114" t="s">
        <v>404</v>
      </c>
      <c r="F265" s="68">
        <v>35000</v>
      </c>
      <c r="G265" s="68">
        <f t="shared" si="96"/>
        <v>487199.99999999994</v>
      </c>
      <c r="H265" s="109" t="s">
        <v>477</v>
      </c>
      <c r="I265" s="68">
        <f t="shared" si="104"/>
        <v>535920</v>
      </c>
      <c r="M265" s="48">
        <f t="shared" si="78"/>
        <v>0</v>
      </c>
      <c r="N265" s="49">
        <f t="shared" si="79"/>
        <v>0</v>
      </c>
      <c r="O265" s="49">
        <f t="shared" si="80"/>
        <v>0</v>
      </c>
      <c r="P265" s="48">
        <f t="shared" si="81"/>
        <v>1</v>
      </c>
      <c r="Q265" s="49">
        <f t="shared" si="82"/>
        <v>535920</v>
      </c>
      <c r="R265" s="49">
        <f t="shared" si="83"/>
        <v>487199.99999999994</v>
      </c>
      <c r="S265" s="48">
        <f t="shared" si="84"/>
        <v>0</v>
      </c>
      <c r="T265" s="49">
        <f t="shared" si="85"/>
        <v>0</v>
      </c>
      <c r="U265" s="49">
        <f t="shared" si="86"/>
        <v>0</v>
      </c>
      <c r="V265" s="49">
        <f t="shared" si="87"/>
        <v>0</v>
      </c>
      <c r="W265" s="49">
        <f t="shared" si="88"/>
        <v>0</v>
      </c>
    </row>
    <row r="266" spans="1:23" s="24" customFormat="1" ht="90.75" hidden="1" customHeight="1" x14ac:dyDescent="0.25">
      <c r="A266" s="16"/>
      <c r="B266" s="110">
        <f t="shared" si="89"/>
        <v>255</v>
      </c>
      <c r="C266" s="113" t="s">
        <v>397</v>
      </c>
      <c r="D266" s="117" t="s">
        <v>421</v>
      </c>
      <c r="E266" s="114" t="s">
        <v>422</v>
      </c>
      <c r="F266" s="126">
        <v>57095</v>
      </c>
      <c r="G266" s="68">
        <f t="shared" si="96"/>
        <v>794762.39999999991</v>
      </c>
      <c r="H266" s="109" t="s">
        <v>478</v>
      </c>
      <c r="I266" s="68">
        <f>ROUNDUP(G266,0)</f>
        <v>794763</v>
      </c>
      <c r="M266" s="48">
        <f t="shared" si="78"/>
        <v>0</v>
      </c>
      <c r="N266" s="49">
        <f t="shared" si="79"/>
        <v>0</v>
      </c>
      <c r="O266" s="49">
        <f t="shared" si="80"/>
        <v>0</v>
      </c>
      <c r="P266" s="48">
        <f t="shared" si="81"/>
        <v>0</v>
      </c>
      <c r="Q266" s="49">
        <f t="shared" si="82"/>
        <v>0</v>
      </c>
      <c r="R266" s="49">
        <f t="shared" si="83"/>
        <v>0</v>
      </c>
      <c r="S266" s="48">
        <f t="shared" si="84"/>
        <v>1</v>
      </c>
      <c r="T266" s="49">
        <f t="shared" si="85"/>
        <v>794763</v>
      </c>
      <c r="U266" s="49">
        <f t="shared" si="86"/>
        <v>0</v>
      </c>
      <c r="V266" s="49">
        <f t="shared" si="87"/>
        <v>0</v>
      </c>
      <c r="W266" s="49">
        <f t="shared" si="88"/>
        <v>0</v>
      </c>
    </row>
    <row r="267" spans="1:23" s="25" customFormat="1" ht="90.75" hidden="1" customHeight="1" x14ac:dyDescent="0.25">
      <c r="A267" s="23"/>
      <c r="B267" s="110">
        <f t="shared" si="89"/>
        <v>256</v>
      </c>
      <c r="C267" s="113" t="s">
        <v>397</v>
      </c>
      <c r="D267" s="111" t="s">
        <v>405</v>
      </c>
      <c r="E267" s="114" t="s">
        <v>18</v>
      </c>
      <c r="F267" s="68">
        <v>13500</v>
      </c>
      <c r="G267" s="68">
        <f>+F267*12</f>
        <v>162000</v>
      </c>
      <c r="H267" s="109" t="s">
        <v>477</v>
      </c>
      <c r="I267" s="68">
        <f t="shared" ref="I267:I269" si="105">ROUNDUP(G267*1.1,0)</f>
        <v>178200</v>
      </c>
      <c r="J267" s="26"/>
      <c r="K267" s="105"/>
      <c r="L267" s="26"/>
      <c r="M267" s="48">
        <f t="shared" si="78"/>
        <v>0</v>
      </c>
      <c r="N267" s="49">
        <f t="shared" si="79"/>
        <v>0</v>
      </c>
      <c r="O267" s="49">
        <f t="shared" si="80"/>
        <v>0</v>
      </c>
      <c r="P267" s="48">
        <f t="shared" si="81"/>
        <v>1</v>
      </c>
      <c r="Q267" s="49">
        <f t="shared" si="82"/>
        <v>178200</v>
      </c>
      <c r="R267" s="49">
        <f t="shared" si="83"/>
        <v>162000</v>
      </c>
      <c r="S267" s="48">
        <f t="shared" si="84"/>
        <v>0</v>
      </c>
      <c r="T267" s="49">
        <f t="shared" si="85"/>
        <v>0</v>
      </c>
      <c r="U267" s="49">
        <f t="shared" si="86"/>
        <v>0</v>
      </c>
      <c r="V267" s="49">
        <f t="shared" si="87"/>
        <v>0</v>
      </c>
      <c r="W267" s="49">
        <f t="shared" si="88"/>
        <v>0</v>
      </c>
    </row>
    <row r="268" spans="1:23" s="25" customFormat="1" ht="90.75" hidden="1" customHeight="1" x14ac:dyDescent="0.25">
      <c r="A268" s="23"/>
      <c r="B268" s="110">
        <f t="shared" si="89"/>
        <v>257</v>
      </c>
      <c r="C268" s="113" t="s">
        <v>397</v>
      </c>
      <c r="D268" s="111" t="s">
        <v>558</v>
      </c>
      <c r="E268" s="111" t="s">
        <v>431</v>
      </c>
      <c r="F268" s="68">
        <v>9279.8839999999982</v>
      </c>
      <c r="G268" s="68">
        <f>+F268*12</f>
        <v>111358.60799999998</v>
      </c>
      <c r="H268" s="109" t="s">
        <v>478</v>
      </c>
      <c r="I268" s="68">
        <f>ROUNDUP(G268,0)</f>
        <v>111359</v>
      </c>
      <c r="J268" s="26">
        <f>SUM(I260:I268)</f>
        <v>3498093</v>
      </c>
      <c r="K268" s="104">
        <f>+Nuevos!I39</f>
        <v>723840</v>
      </c>
      <c r="L268" s="26">
        <f>+K268+J268</f>
        <v>4221933</v>
      </c>
      <c r="M268" s="48">
        <f t="shared" si="78"/>
        <v>0</v>
      </c>
      <c r="N268" s="49">
        <f t="shared" si="79"/>
        <v>0</v>
      </c>
      <c r="O268" s="49">
        <f t="shared" si="80"/>
        <v>0</v>
      </c>
      <c r="P268" s="48">
        <f t="shared" si="81"/>
        <v>0</v>
      </c>
      <c r="Q268" s="49">
        <f t="shared" si="82"/>
        <v>0</v>
      </c>
      <c r="R268" s="49">
        <f t="shared" si="83"/>
        <v>0</v>
      </c>
      <c r="S268" s="48">
        <f t="shared" si="84"/>
        <v>1</v>
      </c>
      <c r="T268" s="49">
        <f t="shared" si="85"/>
        <v>111359</v>
      </c>
      <c r="U268" s="49">
        <f t="shared" si="86"/>
        <v>0</v>
      </c>
      <c r="V268" s="49">
        <f t="shared" si="87"/>
        <v>0</v>
      </c>
      <c r="W268" s="49">
        <f t="shared" si="88"/>
        <v>0</v>
      </c>
    </row>
    <row r="269" spans="1:23" s="18" customFormat="1" ht="75.75" hidden="1" customHeight="1" x14ac:dyDescent="0.2">
      <c r="A269" s="16"/>
      <c r="B269" s="110">
        <f>+B268+1</f>
        <v>258</v>
      </c>
      <c r="C269" s="113" t="s">
        <v>406</v>
      </c>
      <c r="D269" s="111" t="s">
        <v>407</v>
      </c>
      <c r="E269" s="112" t="s">
        <v>245</v>
      </c>
      <c r="F269" s="68">
        <v>161943.26</v>
      </c>
      <c r="G269" s="68">
        <f t="shared" si="96"/>
        <v>2254250.1792000001</v>
      </c>
      <c r="H269" s="109" t="s">
        <v>477</v>
      </c>
      <c r="I269" s="68">
        <f t="shared" si="105"/>
        <v>2479676</v>
      </c>
      <c r="J269" s="26">
        <f>+I269</f>
        <v>2479676</v>
      </c>
      <c r="L269" s="26">
        <f t="shared" ref="L269" si="106">+K269+J269</f>
        <v>2479676</v>
      </c>
      <c r="M269" s="48">
        <f t="shared" ref="M269:M273" si="107">IF(H269="sustitución",1,0)</f>
        <v>0</v>
      </c>
      <c r="N269" s="49">
        <f t="shared" ref="N269:N272" si="108">IF($H269="sustitución",$I269,0)</f>
        <v>0</v>
      </c>
      <c r="O269" s="49">
        <f t="shared" ref="O269:O272" si="109">IF($H269="sustitución",$G269,0)</f>
        <v>0</v>
      </c>
      <c r="P269" s="48">
        <f t="shared" ref="P269:P273" si="110">IF(H269="Renovación con incremento",1,0)</f>
        <v>1</v>
      </c>
      <c r="Q269" s="49">
        <f t="shared" ref="Q269:Q272" si="111">IF($H269="Renovación con incremento",$I269,0)</f>
        <v>2479676</v>
      </c>
      <c r="R269" s="49">
        <f t="shared" ref="R269:R272" si="112">IF($H269="Renovación con incremento",$G269,0)</f>
        <v>2254250.1792000001</v>
      </c>
      <c r="S269" s="48">
        <f t="shared" ref="S269:S273" si="113">IF(H269="Renovación sin incremento",1,0)</f>
        <v>0</v>
      </c>
      <c r="T269" s="49">
        <f t="shared" ref="T269:T272" si="114">IF($H269="Renovación sin incremento",$I269,0)</f>
        <v>0</v>
      </c>
      <c r="U269" s="49">
        <f t="shared" ref="U269:U273" si="115">IF($H269="Cancelación",1,0)</f>
        <v>0</v>
      </c>
      <c r="V269" s="49">
        <f t="shared" ref="V269:V272" si="116">IF($H269="Cancelación",$I269,0)</f>
        <v>0</v>
      </c>
      <c r="W269" s="49">
        <f t="shared" ref="W269:W272" si="117">IF($H269="Cancelación",$G269,0)</f>
        <v>0</v>
      </c>
    </row>
    <row r="270" spans="1:23" s="18" customFormat="1" ht="153.75" hidden="1" customHeight="1" x14ac:dyDescent="0.2">
      <c r="A270" s="16"/>
      <c r="B270" s="110">
        <f t="shared" ref="B270:B272" si="118">+B269+1</f>
        <v>259</v>
      </c>
      <c r="C270" s="113" t="s">
        <v>408</v>
      </c>
      <c r="D270" s="117" t="s">
        <v>409</v>
      </c>
      <c r="E270" s="114" t="s">
        <v>113</v>
      </c>
      <c r="F270" s="68">
        <v>5458814.54</v>
      </c>
      <c r="G270" s="68">
        <f t="shared" si="96"/>
        <v>75986698.396799996</v>
      </c>
      <c r="H270" s="109" t="s">
        <v>478</v>
      </c>
      <c r="I270" s="68">
        <f>ROUNDUP(G270,0)</f>
        <v>75986699</v>
      </c>
      <c r="M270" s="48">
        <f t="shared" si="107"/>
        <v>0</v>
      </c>
      <c r="N270" s="49">
        <f t="shared" si="108"/>
        <v>0</v>
      </c>
      <c r="O270" s="49">
        <f t="shared" si="109"/>
        <v>0</v>
      </c>
      <c r="P270" s="48">
        <f t="shared" si="110"/>
        <v>0</v>
      </c>
      <c r="Q270" s="49">
        <f t="shared" si="111"/>
        <v>0</v>
      </c>
      <c r="R270" s="49">
        <f t="shared" si="112"/>
        <v>0</v>
      </c>
      <c r="S270" s="48">
        <f t="shared" si="113"/>
        <v>1</v>
      </c>
      <c r="T270" s="49">
        <f t="shared" si="114"/>
        <v>75986699</v>
      </c>
      <c r="U270" s="49">
        <f t="shared" si="115"/>
        <v>0</v>
      </c>
      <c r="V270" s="49">
        <f t="shared" si="116"/>
        <v>0</v>
      </c>
      <c r="W270" s="49">
        <f t="shared" si="117"/>
        <v>0</v>
      </c>
    </row>
    <row r="271" spans="1:23" s="18" customFormat="1" ht="148.5" hidden="1" customHeight="1" x14ac:dyDescent="0.2">
      <c r="A271" s="16"/>
      <c r="B271" s="110">
        <f t="shared" si="118"/>
        <v>260</v>
      </c>
      <c r="C271" s="113" t="s">
        <v>408</v>
      </c>
      <c r="D271" s="117" t="s">
        <v>410</v>
      </c>
      <c r="E271" s="114" t="s">
        <v>411</v>
      </c>
      <c r="F271" s="68">
        <v>1207024.48</v>
      </c>
      <c r="G271" s="68">
        <f t="shared" si="96"/>
        <v>16801780.761599999</v>
      </c>
      <c r="H271" s="109" t="s">
        <v>477</v>
      </c>
      <c r="I271" s="68">
        <f>ROUNDUP(G271*1.1,0)</f>
        <v>18481959</v>
      </c>
      <c r="M271" s="48">
        <f t="shared" si="107"/>
        <v>0</v>
      </c>
      <c r="N271" s="49">
        <f t="shared" si="108"/>
        <v>0</v>
      </c>
      <c r="O271" s="49">
        <f t="shared" si="109"/>
        <v>0</v>
      </c>
      <c r="P271" s="48">
        <f t="shared" si="110"/>
        <v>1</v>
      </c>
      <c r="Q271" s="49">
        <f t="shared" si="111"/>
        <v>18481959</v>
      </c>
      <c r="R271" s="49">
        <f t="shared" si="112"/>
        <v>16801780.761599999</v>
      </c>
      <c r="S271" s="48">
        <f t="shared" si="113"/>
        <v>0</v>
      </c>
      <c r="T271" s="49">
        <f t="shared" si="114"/>
        <v>0</v>
      </c>
      <c r="U271" s="49">
        <f t="shared" si="115"/>
        <v>0</v>
      </c>
      <c r="V271" s="49">
        <f t="shared" si="116"/>
        <v>0</v>
      </c>
      <c r="W271" s="49">
        <f t="shared" si="117"/>
        <v>0</v>
      </c>
    </row>
    <row r="272" spans="1:23" s="18" customFormat="1" ht="50.1" hidden="1" customHeight="1" x14ac:dyDescent="0.2">
      <c r="A272" s="16"/>
      <c r="B272" s="110">
        <f t="shared" si="118"/>
        <v>261</v>
      </c>
      <c r="C272" s="113" t="s">
        <v>408</v>
      </c>
      <c r="D272" s="117" t="s">
        <v>412</v>
      </c>
      <c r="E272" s="114" t="s">
        <v>145</v>
      </c>
      <c r="F272" s="68">
        <v>103458.6</v>
      </c>
      <c r="G272" s="68">
        <f t="shared" si="96"/>
        <v>1440143.7120000001</v>
      </c>
      <c r="H272" s="109" t="s">
        <v>478</v>
      </c>
      <c r="I272" s="68">
        <f>ROUNDUP(G272,0)</f>
        <v>1440144</v>
      </c>
      <c r="J272" s="26">
        <f>SUM(I270:I272)</f>
        <v>95908802</v>
      </c>
      <c r="L272" s="26">
        <f>+K272+J272</f>
        <v>95908802</v>
      </c>
      <c r="M272" s="48">
        <f t="shared" si="107"/>
        <v>0</v>
      </c>
      <c r="N272" s="49">
        <f t="shared" si="108"/>
        <v>0</v>
      </c>
      <c r="O272" s="49">
        <f t="shared" si="109"/>
        <v>0</v>
      </c>
      <c r="P272" s="48">
        <f t="shared" si="110"/>
        <v>0</v>
      </c>
      <c r="Q272" s="49">
        <f t="shared" si="111"/>
        <v>0</v>
      </c>
      <c r="R272" s="49">
        <f t="shared" si="112"/>
        <v>0</v>
      </c>
      <c r="S272" s="48">
        <f t="shared" si="113"/>
        <v>1</v>
      </c>
      <c r="T272" s="49">
        <f t="shared" si="114"/>
        <v>1440144</v>
      </c>
      <c r="U272" s="49">
        <f t="shared" si="115"/>
        <v>0</v>
      </c>
      <c r="V272" s="49">
        <f t="shared" si="116"/>
        <v>0</v>
      </c>
      <c r="W272" s="49">
        <f t="shared" si="117"/>
        <v>0</v>
      </c>
    </row>
    <row r="273" spans="3:27" ht="45" hidden="1" x14ac:dyDescent="0.2">
      <c r="C273" s="113" t="s">
        <v>54</v>
      </c>
      <c r="D273" s="113" t="s">
        <v>545</v>
      </c>
      <c r="E273" s="113" t="s">
        <v>546</v>
      </c>
      <c r="F273" s="68">
        <v>17000</v>
      </c>
      <c r="G273" s="68">
        <v>204000</v>
      </c>
      <c r="H273" s="113" t="s">
        <v>569</v>
      </c>
      <c r="I273" s="68">
        <v>204000</v>
      </c>
      <c r="J273" s="113"/>
      <c r="M273" s="15">
        <f t="shared" si="107"/>
        <v>0</v>
      </c>
      <c r="P273" s="15">
        <f t="shared" si="110"/>
        <v>0</v>
      </c>
      <c r="S273" s="15">
        <f t="shared" si="113"/>
        <v>0</v>
      </c>
      <c r="U273" s="15">
        <f t="shared" si="115"/>
        <v>0</v>
      </c>
    </row>
    <row r="274" spans="3:27" ht="30" hidden="1" x14ac:dyDescent="0.2">
      <c r="C274" s="113" t="s">
        <v>54</v>
      </c>
      <c r="D274" s="113" t="s">
        <v>481</v>
      </c>
      <c r="E274" s="113" t="s">
        <v>547</v>
      </c>
      <c r="F274" s="68">
        <v>120000</v>
      </c>
      <c r="G274" s="68">
        <v>1670400</v>
      </c>
      <c r="H274" s="113" t="s">
        <v>569</v>
      </c>
      <c r="I274" s="68">
        <v>1670400</v>
      </c>
      <c r="J274" s="113"/>
      <c r="Y274" s="68">
        <v>1670400</v>
      </c>
      <c r="Z274" s="157">
        <v>1</v>
      </c>
      <c r="AA274" s="15" t="s">
        <v>569</v>
      </c>
    </row>
    <row r="275" spans="3:27" ht="18.75" hidden="1" x14ac:dyDescent="0.2">
      <c r="C275" s="113" t="s">
        <v>54</v>
      </c>
      <c r="D275" s="113" t="s">
        <v>481</v>
      </c>
      <c r="E275" s="113" t="s">
        <v>98</v>
      </c>
      <c r="F275" s="68">
        <v>600000</v>
      </c>
      <c r="G275" s="68">
        <v>8352000</v>
      </c>
      <c r="H275" s="113" t="s">
        <v>569</v>
      </c>
      <c r="I275" s="68">
        <v>8352000</v>
      </c>
      <c r="J275" s="68">
        <v>10226400</v>
      </c>
    </row>
    <row r="276" spans="3:27" ht="18.75" hidden="1" x14ac:dyDescent="0.2">
      <c r="C276" s="113" t="s">
        <v>65</v>
      </c>
      <c r="D276" s="113" t="s">
        <v>481</v>
      </c>
      <c r="E276" s="113" t="s">
        <v>551</v>
      </c>
      <c r="F276" s="68">
        <v>500000</v>
      </c>
      <c r="G276" s="68">
        <v>6959999.9999999991</v>
      </c>
      <c r="H276" s="113" t="s">
        <v>569</v>
      </c>
      <c r="I276" s="68">
        <v>6959999.9999999991</v>
      </c>
      <c r="J276" s="68">
        <v>6959999.9999999991</v>
      </c>
      <c r="Y276" s="68">
        <v>6959999.9999999991</v>
      </c>
      <c r="Z276" s="157">
        <v>1</v>
      </c>
      <c r="AA276" s="15" t="s">
        <v>570</v>
      </c>
    </row>
    <row r="277" spans="3:27" ht="18.75" hidden="1" x14ac:dyDescent="0.2">
      <c r="C277" s="113" t="s">
        <v>99</v>
      </c>
      <c r="D277" s="113" t="s">
        <v>464</v>
      </c>
      <c r="E277" s="113" t="s">
        <v>98</v>
      </c>
      <c r="F277" s="68">
        <v>130000</v>
      </c>
      <c r="G277" s="68">
        <v>1809599.9999999998</v>
      </c>
      <c r="H277" s="113" t="s">
        <v>569</v>
      </c>
      <c r="I277" s="68">
        <v>1809599.9999999998</v>
      </c>
      <c r="J277" s="68">
        <v>1809599.9999999998</v>
      </c>
    </row>
    <row r="278" spans="3:27" ht="30" hidden="1" x14ac:dyDescent="0.2">
      <c r="C278" s="113" t="s">
        <v>209</v>
      </c>
      <c r="D278" s="113" t="s">
        <v>481</v>
      </c>
      <c r="E278" s="113" t="s">
        <v>119</v>
      </c>
      <c r="F278" s="68">
        <v>1500000</v>
      </c>
      <c r="G278" s="68">
        <v>20880000</v>
      </c>
      <c r="H278" s="113" t="s">
        <v>569</v>
      </c>
      <c r="I278" s="68">
        <v>20880000</v>
      </c>
      <c r="J278" s="68"/>
    </row>
    <row r="279" spans="3:27" ht="45" hidden="1" x14ac:dyDescent="0.2">
      <c r="C279" s="113" t="s">
        <v>209</v>
      </c>
      <c r="D279" s="113" t="s">
        <v>481</v>
      </c>
      <c r="E279" s="113" t="s">
        <v>482</v>
      </c>
      <c r="F279" s="68">
        <v>50000</v>
      </c>
      <c r="G279" s="68">
        <v>696000</v>
      </c>
      <c r="H279" s="113" t="s">
        <v>569</v>
      </c>
      <c r="I279" s="68">
        <v>696000</v>
      </c>
      <c r="J279" s="68">
        <v>21576000</v>
      </c>
    </row>
    <row r="280" spans="3:27" ht="18.75" hidden="1" x14ac:dyDescent="0.2">
      <c r="C280" s="113" t="s">
        <v>122</v>
      </c>
      <c r="D280" s="113" t="s">
        <v>481</v>
      </c>
      <c r="E280" s="113" t="s">
        <v>64</v>
      </c>
      <c r="F280" s="68">
        <v>70000</v>
      </c>
      <c r="G280" s="68">
        <v>974400</v>
      </c>
      <c r="H280" s="113" t="s">
        <v>569</v>
      </c>
      <c r="I280" s="68">
        <v>974400</v>
      </c>
      <c r="J280" s="68">
        <v>974400</v>
      </c>
      <c r="Y280" s="68">
        <v>974400</v>
      </c>
      <c r="Z280" s="157">
        <v>1</v>
      </c>
      <c r="AA280" s="15" t="s">
        <v>570</v>
      </c>
    </row>
    <row r="281" spans="3:27" ht="45" hidden="1" x14ac:dyDescent="0.2">
      <c r="C281" s="113" t="s">
        <v>146</v>
      </c>
      <c r="D281" s="113" t="s">
        <v>483</v>
      </c>
      <c r="E281" s="113" t="s">
        <v>484</v>
      </c>
      <c r="F281" s="68">
        <v>724240</v>
      </c>
      <c r="G281" s="68">
        <v>10081421</v>
      </c>
      <c r="H281" s="113" t="s">
        <v>569</v>
      </c>
      <c r="I281" s="68">
        <v>10081421</v>
      </c>
      <c r="J281" s="68">
        <v>10081421</v>
      </c>
      <c r="Y281" s="68">
        <v>10081421</v>
      </c>
      <c r="Z281" s="157">
        <v>1</v>
      </c>
      <c r="AA281" s="15" t="s">
        <v>570</v>
      </c>
    </row>
    <row r="282" spans="3:27" ht="30" hidden="1" x14ac:dyDescent="0.2">
      <c r="C282" s="113" t="s">
        <v>148</v>
      </c>
      <c r="D282" s="113" t="s">
        <v>464</v>
      </c>
      <c r="E282" s="113" t="s">
        <v>465</v>
      </c>
      <c r="F282" s="68">
        <v>950000</v>
      </c>
      <c r="G282" s="68">
        <v>13224000</v>
      </c>
      <c r="H282" s="113" t="s">
        <v>569</v>
      </c>
      <c r="I282" s="68">
        <v>13224000</v>
      </c>
      <c r="J282" s="68">
        <v>13224000</v>
      </c>
    </row>
    <row r="283" spans="3:27" ht="30" hidden="1" x14ac:dyDescent="0.2">
      <c r="C283" s="113" t="s">
        <v>222</v>
      </c>
      <c r="D283" s="113" t="s">
        <v>466</v>
      </c>
      <c r="E283" s="113" t="s">
        <v>465</v>
      </c>
      <c r="F283" s="68">
        <v>95000</v>
      </c>
      <c r="G283" s="68">
        <v>1322400</v>
      </c>
      <c r="H283" s="113" t="s">
        <v>569</v>
      </c>
      <c r="I283" s="68">
        <v>1322400</v>
      </c>
      <c r="J283" s="68"/>
    </row>
    <row r="284" spans="3:27" ht="30" hidden="1" x14ac:dyDescent="0.2">
      <c r="C284" s="113" t="s">
        <v>222</v>
      </c>
      <c r="D284" s="113" t="s">
        <v>467</v>
      </c>
      <c r="E284" s="113" t="s">
        <v>468</v>
      </c>
      <c r="F284" s="68">
        <v>156000</v>
      </c>
      <c r="G284" s="68">
        <v>2171520</v>
      </c>
      <c r="H284" s="113" t="s">
        <v>569</v>
      </c>
      <c r="I284" s="68">
        <v>2171520</v>
      </c>
      <c r="J284" s="68"/>
    </row>
    <row r="285" spans="3:27" ht="18.75" hidden="1" x14ac:dyDescent="0.2">
      <c r="C285" s="113" t="s">
        <v>222</v>
      </c>
      <c r="D285" s="113" t="s">
        <v>479</v>
      </c>
      <c r="E285" s="113" t="s">
        <v>469</v>
      </c>
      <c r="F285" s="68">
        <v>25000</v>
      </c>
      <c r="G285" s="68">
        <v>300000</v>
      </c>
      <c r="H285" s="113" t="s">
        <v>569</v>
      </c>
      <c r="I285" s="68">
        <v>300000</v>
      </c>
      <c r="J285" s="68">
        <v>3793920</v>
      </c>
    </row>
    <row r="286" spans="3:27" ht="45" hidden="1" x14ac:dyDescent="0.2">
      <c r="C286" s="113" t="s">
        <v>90</v>
      </c>
      <c r="D286" s="113" t="s">
        <v>549</v>
      </c>
      <c r="E286" s="113" t="s">
        <v>98</v>
      </c>
      <c r="F286" s="68">
        <v>2069315.32</v>
      </c>
      <c r="G286" s="68">
        <v>28804869.254399996</v>
      </c>
      <c r="H286" s="113" t="s">
        <v>569</v>
      </c>
      <c r="I286" s="68">
        <v>28804869.254399996</v>
      </c>
      <c r="J286" s="68"/>
      <c r="Y286" s="68">
        <v>28804869.254399996</v>
      </c>
      <c r="Z286" s="157">
        <v>1</v>
      </c>
      <c r="AA286" s="15" t="s">
        <v>570</v>
      </c>
    </row>
    <row r="287" spans="3:27" ht="18.75" hidden="1" x14ac:dyDescent="0.2">
      <c r="C287" s="113" t="s">
        <v>90</v>
      </c>
      <c r="D287" s="113" t="s">
        <v>556</v>
      </c>
      <c r="E287" s="113" t="s">
        <v>98</v>
      </c>
      <c r="F287" s="68">
        <v>1684391.96</v>
      </c>
      <c r="G287" s="68">
        <v>23446736.083199997</v>
      </c>
      <c r="H287" s="113" t="s">
        <v>569</v>
      </c>
      <c r="I287" s="68">
        <v>23446736.083199997</v>
      </c>
      <c r="J287" s="68">
        <v>52251605.337599993</v>
      </c>
    </row>
    <row r="288" spans="3:27" ht="30" hidden="1" x14ac:dyDescent="0.2">
      <c r="C288" s="113" t="s">
        <v>241</v>
      </c>
      <c r="D288" s="113" t="s">
        <v>550</v>
      </c>
      <c r="E288" s="113" t="s">
        <v>553</v>
      </c>
      <c r="F288" s="68">
        <v>305397.7</v>
      </c>
      <c r="G288" s="68">
        <v>4251136</v>
      </c>
      <c r="H288" s="113" t="s">
        <v>569</v>
      </c>
      <c r="I288" s="68">
        <v>4251136</v>
      </c>
      <c r="J288" s="68">
        <v>4251136</v>
      </c>
      <c r="Y288" s="68">
        <v>4251136</v>
      </c>
      <c r="Z288" s="157">
        <v>1</v>
      </c>
      <c r="AA288" s="15" t="s">
        <v>570</v>
      </c>
    </row>
    <row r="289" spans="3:27" ht="30" hidden="1" x14ac:dyDescent="0.2">
      <c r="C289" s="113" t="s">
        <v>248</v>
      </c>
      <c r="D289" s="113" t="s">
        <v>481</v>
      </c>
      <c r="E289" s="113" t="s">
        <v>86</v>
      </c>
      <c r="F289" s="68">
        <v>88000</v>
      </c>
      <c r="G289" s="68">
        <v>1224960</v>
      </c>
      <c r="H289" s="113" t="s">
        <v>569</v>
      </c>
      <c r="I289" s="68">
        <v>1224960</v>
      </c>
      <c r="J289" s="68"/>
    </row>
    <row r="290" spans="3:27" ht="18.75" hidden="1" x14ac:dyDescent="0.2">
      <c r="C290" s="113" t="s">
        <v>248</v>
      </c>
      <c r="D290" s="113" t="s">
        <v>481</v>
      </c>
      <c r="E290" s="113" t="s">
        <v>485</v>
      </c>
      <c r="F290" s="68">
        <v>200000</v>
      </c>
      <c r="G290" s="68">
        <v>2784000</v>
      </c>
      <c r="H290" s="113" t="s">
        <v>569</v>
      </c>
      <c r="I290" s="68">
        <v>2784000</v>
      </c>
      <c r="J290" s="68"/>
    </row>
    <row r="291" spans="3:27" ht="18.75" hidden="1" x14ac:dyDescent="0.2">
      <c r="C291" s="113" t="s">
        <v>248</v>
      </c>
      <c r="D291" s="113" t="s">
        <v>481</v>
      </c>
      <c r="E291" s="113" t="s">
        <v>486</v>
      </c>
      <c r="F291" s="68">
        <v>200000</v>
      </c>
      <c r="G291" s="68">
        <v>2784000</v>
      </c>
      <c r="H291" s="113" t="s">
        <v>569</v>
      </c>
      <c r="I291" s="68">
        <v>2784000</v>
      </c>
      <c r="J291" s="68">
        <v>6792960</v>
      </c>
    </row>
    <row r="292" spans="3:27" ht="18.75" hidden="1" x14ac:dyDescent="0.2">
      <c r="C292" s="113" t="s">
        <v>273</v>
      </c>
      <c r="D292" s="113" t="s">
        <v>481</v>
      </c>
      <c r="E292" s="113" t="s">
        <v>64</v>
      </c>
      <c r="F292" s="68">
        <v>50000</v>
      </c>
      <c r="G292" s="68">
        <v>696000</v>
      </c>
      <c r="H292" s="113" t="s">
        <v>569</v>
      </c>
      <c r="I292" s="68">
        <v>696000</v>
      </c>
      <c r="J292" s="68"/>
    </row>
    <row r="293" spans="3:27" ht="18.75" hidden="1" x14ac:dyDescent="0.2">
      <c r="C293" s="113" t="s">
        <v>273</v>
      </c>
      <c r="D293" s="113" t="s">
        <v>481</v>
      </c>
      <c r="E293" s="113" t="s">
        <v>488</v>
      </c>
      <c r="F293" s="68">
        <v>50000</v>
      </c>
      <c r="G293" s="68">
        <v>696000</v>
      </c>
      <c r="H293" s="113" t="s">
        <v>569</v>
      </c>
      <c r="I293" s="68">
        <v>696000</v>
      </c>
      <c r="J293" s="68"/>
    </row>
    <row r="294" spans="3:27" ht="45" hidden="1" x14ac:dyDescent="0.2">
      <c r="C294" s="113" t="s">
        <v>273</v>
      </c>
      <c r="D294" s="113" t="s">
        <v>481</v>
      </c>
      <c r="E294" s="113" t="s">
        <v>489</v>
      </c>
      <c r="F294" s="68">
        <v>35000</v>
      </c>
      <c r="G294" s="68">
        <v>487200</v>
      </c>
      <c r="H294" s="113" t="s">
        <v>569</v>
      </c>
      <c r="I294" s="68">
        <v>487200</v>
      </c>
      <c r="J294" s="68"/>
    </row>
    <row r="295" spans="3:27" ht="18.75" hidden="1" x14ac:dyDescent="0.2">
      <c r="C295" s="113" t="s">
        <v>273</v>
      </c>
      <c r="D295" s="113" t="s">
        <v>481</v>
      </c>
      <c r="E295" s="113" t="s">
        <v>490</v>
      </c>
      <c r="F295" s="68">
        <v>50000</v>
      </c>
      <c r="G295" s="68">
        <v>696000</v>
      </c>
      <c r="H295" s="113" t="s">
        <v>569</v>
      </c>
      <c r="I295" s="68">
        <v>696000</v>
      </c>
      <c r="J295" s="68"/>
    </row>
    <row r="296" spans="3:27" ht="18.75" hidden="1" x14ac:dyDescent="0.2">
      <c r="C296" s="113" t="s">
        <v>273</v>
      </c>
      <c r="D296" s="113" t="s">
        <v>481</v>
      </c>
      <c r="E296" s="113" t="s">
        <v>145</v>
      </c>
      <c r="F296" s="68">
        <v>30000</v>
      </c>
      <c r="G296" s="68">
        <v>417600</v>
      </c>
      <c r="H296" s="113" t="s">
        <v>569</v>
      </c>
      <c r="I296" s="68">
        <v>417600</v>
      </c>
      <c r="J296" s="68">
        <v>2992800</v>
      </c>
    </row>
    <row r="297" spans="3:27" ht="45" hidden="1" x14ac:dyDescent="0.2">
      <c r="C297" s="113" t="s">
        <v>300</v>
      </c>
      <c r="D297" s="113" t="s">
        <v>481</v>
      </c>
      <c r="E297" s="113" t="s">
        <v>487</v>
      </c>
      <c r="F297" s="68">
        <v>650000</v>
      </c>
      <c r="G297" s="68">
        <v>9048000</v>
      </c>
      <c r="H297" s="113" t="s">
        <v>569</v>
      </c>
      <c r="I297" s="68">
        <v>9048000</v>
      </c>
      <c r="J297" s="68">
        <v>9048000</v>
      </c>
    </row>
    <row r="298" spans="3:27" ht="30" hidden="1" x14ac:dyDescent="0.2">
      <c r="C298" s="113" t="s">
        <v>351</v>
      </c>
      <c r="D298" s="113" t="s">
        <v>470</v>
      </c>
      <c r="E298" s="113" t="s">
        <v>471</v>
      </c>
      <c r="F298" s="68">
        <v>35000</v>
      </c>
      <c r="G298" s="68">
        <v>487200</v>
      </c>
      <c r="H298" s="113" t="s">
        <v>569</v>
      </c>
      <c r="I298" s="68">
        <v>487200</v>
      </c>
      <c r="J298" s="68"/>
    </row>
    <row r="299" spans="3:27" ht="18.75" hidden="1" x14ac:dyDescent="0.2">
      <c r="C299" s="113" t="s">
        <v>351</v>
      </c>
      <c r="D299" s="113" t="s">
        <v>472</v>
      </c>
      <c r="E299" s="113" t="s">
        <v>473</v>
      </c>
      <c r="F299" s="68">
        <v>9000</v>
      </c>
      <c r="G299" s="68">
        <v>125280</v>
      </c>
      <c r="H299" s="113" t="s">
        <v>569</v>
      </c>
      <c r="I299" s="68">
        <v>125280</v>
      </c>
      <c r="J299" s="68">
        <v>612480</v>
      </c>
    </row>
    <row r="300" spans="3:27" ht="18.75" hidden="1" x14ac:dyDescent="0.2">
      <c r="C300" s="113" t="s">
        <v>386</v>
      </c>
      <c r="D300" s="113" t="s">
        <v>481</v>
      </c>
      <c r="E300" s="113" t="s">
        <v>119</v>
      </c>
      <c r="F300" s="68">
        <v>269000</v>
      </c>
      <c r="G300" s="68">
        <v>3744480</v>
      </c>
      <c r="H300" s="113" t="s">
        <v>569</v>
      </c>
      <c r="I300" s="68">
        <v>3744480</v>
      </c>
      <c r="J300" s="68"/>
    </row>
    <row r="301" spans="3:27" ht="60" hidden="1" x14ac:dyDescent="0.2">
      <c r="C301" s="113" t="s">
        <v>386</v>
      </c>
      <c r="D301" s="113" t="s">
        <v>481</v>
      </c>
      <c r="E301" s="113" t="s">
        <v>491</v>
      </c>
      <c r="F301" s="68">
        <v>150000</v>
      </c>
      <c r="G301" s="68">
        <v>2088000</v>
      </c>
      <c r="H301" s="113" t="s">
        <v>569</v>
      </c>
      <c r="I301" s="68">
        <v>2088000</v>
      </c>
      <c r="J301" s="68">
        <v>5832480</v>
      </c>
      <c r="Y301" s="68">
        <v>2088000</v>
      </c>
      <c r="Z301" s="157">
        <v>1</v>
      </c>
      <c r="AA301" s="15" t="s">
        <v>570</v>
      </c>
    </row>
    <row r="302" spans="3:27" ht="30" hidden="1" x14ac:dyDescent="0.2">
      <c r="C302" s="113" t="s">
        <v>555</v>
      </c>
      <c r="D302" s="113" t="s">
        <v>481</v>
      </c>
      <c r="E302" s="113" t="s">
        <v>546</v>
      </c>
      <c r="F302" s="68">
        <v>25500</v>
      </c>
      <c r="G302" s="68">
        <v>306000</v>
      </c>
      <c r="H302" s="113" t="s">
        <v>569</v>
      </c>
      <c r="I302" s="68">
        <v>306000</v>
      </c>
      <c r="J302" s="68">
        <v>306000</v>
      </c>
      <c r="Y302" s="68">
        <v>306000</v>
      </c>
      <c r="Z302" s="157">
        <v>1</v>
      </c>
      <c r="AA302" s="15" t="s">
        <v>570</v>
      </c>
    </row>
    <row r="303" spans="3:27" ht="30" hidden="1" x14ac:dyDescent="0.2">
      <c r="C303" s="113" t="s">
        <v>397</v>
      </c>
      <c r="D303" s="113" t="s">
        <v>474</v>
      </c>
      <c r="E303" s="113" t="s">
        <v>465</v>
      </c>
      <c r="F303" s="68">
        <v>40000</v>
      </c>
      <c r="G303" s="68">
        <v>556800</v>
      </c>
      <c r="H303" s="113" t="s">
        <v>569</v>
      </c>
      <c r="I303" s="68">
        <v>556800</v>
      </c>
      <c r="J303" s="68"/>
      <c r="Y303" s="68">
        <v>556800</v>
      </c>
      <c r="Z303" s="157">
        <v>1</v>
      </c>
      <c r="AA303" s="15" t="s">
        <v>570</v>
      </c>
    </row>
    <row r="304" spans="3:27" ht="30" hidden="1" x14ac:dyDescent="0.2">
      <c r="C304" s="113" t="s">
        <v>397</v>
      </c>
      <c r="D304" s="113" t="s">
        <v>475</v>
      </c>
      <c r="E304" s="113" t="s">
        <v>476</v>
      </c>
      <c r="F304" s="68">
        <v>12000</v>
      </c>
      <c r="G304" s="68">
        <v>167040</v>
      </c>
      <c r="H304" s="113" t="s">
        <v>569</v>
      </c>
      <c r="I304" s="68">
        <v>167040</v>
      </c>
      <c r="J304" s="68">
        <v>723840</v>
      </c>
    </row>
    <row r="305" spans="3:10" ht="18.75" x14ac:dyDescent="0.2">
      <c r="C305" s="113"/>
      <c r="D305" s="113"/>
      <c r="E305" s="113"/>
      <c r="F305" s="113"/>
      <c r="G305" s="68">
        <f>SUBTOTAL(9,G12:G304)</f>
        <v>10905193.723200001</v>
      </c>
      <c r="H305" s="113"/>
      <c r="I305" s="68">
        <f>SUBTOTAL(9,I12:I304)</f>
        <v>12540976</v>
      </c>
      <c r="J305" s="113"/>
    </row>
    <row r="306" spans="3:10" ht="18.75" x14ac:dyDescent="0.2">
      <c r="C306" s="113"/>
      <c r="D306" s="113"/>
      <c r="E306" s="113"/>
      <c r="F306" s="113"/>
      <c r="G306" s="113"/>
      <c r="H306" s="113"/>
      <c r="I306" s="68"/>
      <c r="J306" s="113"/>
    </row>
    <row r="307" spans="3:10" ht="18.75" x14ac:dyDescent="0.2">
      <c r="C307" s="113"/>
      <c r="D307" s="113"/>
      <c r="E307" s="113"/>
      <c r="F307" s="113"/>
      <c r="G307" s="113"/>
      <c r="H307" s="113"/>
      <c r="I307" s="68"/>
      <c r="J307" s="113"/>
    </row>
    <row r="308" spans="3:10" ht="18.75" x14ac:dyDescent="0.2">
      <c r="C308" s="113"/>
      <c r="D308" s="113"/>
      <c r="E308" s="113"/>
      <c r="F308" s="113"/>
      <c r="G308" s="113"/>
      <c r="H308" s="113"/>
      <c r="I308" s="68"/>
      <c r="J308" s="113"/>
    </row>
    <row r="309" spans="3:10" ht="18.75" x14ac:dyDescent="0.2">
      <c r="C309" s="113"/>
      <c r="D309" s="113"/>
      <c r="E309" s="113"/>
      <c r="F309" s="113"/>
      <c r="G309" s="113"/>
      <c r="H309" s="113"/>
      <c r="I309" s="113"/>
      <c r="J309" s="113"/>
    </row>
    <row r="310" spans="3:10" ht="18.75" x14ac:dyDescent="0.2">
      <c r="C310" s="113"/>
      <c r="D310" s="113"/>
      <c r="E310" s="113"/>
      <c r="F310" s="113"/>
      <c r="G310" s="113"/>
      <c r="H310" s="113"/>
      <c r="I310" s="113"/>
      <c r="J310" s="113"/>
    </row>
    <row r="311" spans="3:10" ht="18.75" x14ac:dyDescent="0.2">
      <c r="C311" s="113"/>
      <c r="D311" s="113"/>
      <c r="E311" s="113"/>
      <c r="F311" s="113"/>
      <c r="G311" s="113"/>
      <c r="H311" s="113"/>
      <c r="I311" s="113"/>
      <c r="J311" s="113"/>
    </row>
    <row r="312" spans="3:10" ht="18.75" x14ac:dyDescent="0.2">
      <c r="C312" s="113"/>
      <c r="D312" s="113"/>
      <c r="E312" s="113"/>
      <c r="F312" s="113"/>
      <c r="G312" s="113"/>
      <c r="H312" s="113"/>
      <c r="I312" s="113"/>
      <c r="J312" s="113"/>
    </row>
    <row r="313" spans="3:10" ht="18.75" x14ac:dyDescent="0.2">
      <c r="C313" s="113"/>
      <c r="D313" s="113"/>
      <c r="E313" s="113"/>
      <c r="F313" s="113"/>
      <c r="G313" s="113"/>
      <c r="H313" s="113"/>
      <c r="I313" s="113"/>
      <c r="J313" s="113"/>
    </row>
    <row r="314" spans="3:10" ht="18.75" x14ac:dyDescent="0.2">
      <c r="C314" s="113"/>
      <c r="D314" s="113"/>
      <c r="E314" s="113"/>
      <c r="F314" s="113"/>
      <c r="G314" s="113"/>
      <c r="H314" s="113"/>
      <c r="I314" s="113"/>
      <c r="J314" s="113"/>
    </row>
    <row r="315" spans="3:10" ht="18.75" x14ac:dyDescent="0.2">
      <c r="C315" s="113"/>
      <c r="D315" s="113"/>
      <c r="E315" s="113"/>
      <c r="F315" s="113"/>
      <c r="G315" s="113"/>
      <c r="H315" s="113"/>
      <c r="I315" s="113"/>
      <c r="J315" s="113"/>
    </row>
    <row r="316" spans="3:10" ht="18.75" x14ac:dyDescent="0.2">
      <c r="C316" s="113"/>
      <c r="D316" s="113"/>
      <c r="E316" s="113"/>
      <c r="F316" s="113"/>
      <c r="G316" s="113"/>
      <c r="H316" s="113"/>
      <c r="I316" s="113"/>
      <c r="J316" s="113"/>
    </row>
    <row r="317" spans="3:10" ht="18.75" x14ac:dyDescent="0.2">
      <c r="C317" s="113"/>
      <c r="D317" s="113"/>
      <c r="E317" s="113"/>
      <c r="F317" s="113"/>
      <c r="G317" s="113"/>
      <c r="H317" s="113"/>
      <c r="I317" s="113"/>
      <c r="J317" s="113"/>
    </row>
    <row r="318" spans="3:10" ht="18.75" x14ac:dyDescent="0.2">
      <c r="C318" s="113"/>
      <c r="D318" s="113"/>
      <c r="E318" s="113"/>
      <c r="F318" s="113"/>
      <c r="G318" s="113"/>
      <c r="H318" s="113"/>
      <c r="I318" s="113"/>
      <c r="J318" s="113"/>
    </row>
    <row r="319" spans="3:10" ht="18.75" x14ac:dyDescent="0.2">
      <c r="C319" s="113"/>
      <c r="D319" s="113"/>
      <c r="E319" s="113"/>
      <c r="F319" s="113"/>
      <c r="G319" s="113"/>
      <c r="H319" s="113"/>
      <c r="I319" s="113"/>
      <c r="J319" s="113"/>
    </row>
    <row r="320" spans="3:10" ht="18.75" x14ac:dyDescent="0.2">
      <c r="C320" s="113"/>
      <c r="D320" s="113"/>
      <c r="E320" s="113"/>
      <c r="F320" s="113"/>
      <c r="G320" s="113"/>
      <c r="H320" s="113"/>
      <c r="I320" s="113"/>
      <c r="J320" s="113"/>
    </row>
    <row r="321" spans="3:10" ht="18.75" x14ac:dyDescent="0.2">
      <c r="C321" s="113"/>
      <c r="D321" s="113"/>
      <c r="E321" s="113"/>
      <c r="F321" s="113"/>
      <c r="G321" s="113"/>
      <c r="H321" s="113"/>
      <c r="I321" s="113"/>
      <c r="J321" s="113"/>
    </row>
    <row r="322" spans="3:10" ht="18.75" x14ac:dyDescent="0.2">
      <c r="C322" s="113"/>
      <c r="D322" s="113"/>
      <c r="E322" s="113"/>
      <c r="F322" s="113"/>
      <c r="G322" s="113"/>
      <c r="H322" s="113"/>
      <c r="I322" s="113"/>
      <c r="J322" s="113"/>
    </row>
    <row r="323" spans="3:10" ht="18.75" x14ac:dyDescent="0.2">
      <c r="C323" s="113"/>
      <c r="D323" s="113"/>
      <c r="E323" s="113"/>
      <c r="F323" s="113"/>
      <c r="G323" s="113"/>
      <c r="H323" s="113"/>
      <c r="I323" s="113"/>
      <c r="J323" s="113"/>
    </row>
    <row r="324" spans="3:10" ht="18.75" x14ac:dyDescent="0.2">
      <c r="C324" s="113"/>
      <c r="D324" s="113"/>
      <c r="E324" s="113"/>
      <c r="F324" s="113"/>
      <c r="G324" s="113"/>
      <c r="H324" s="113"/>
      <c r="I324" s="113"/>
      <c r="J324" s="113"/>
    </row>
    <row r="325" spans="3:10" ht="18.75" x14ac:dyDescent="0.2">
      <c r="C325" s="113"/>
      <c r="D325" s="113"/>
      <c r="E325" s="113"/>
      <c r="F325" s="113"/>
      <c r="G325" s="113"/>
      <c r="H325" s="113"/>
      <c r="I325" s="113"/>
      <c r="J325" s="113"/>
    </row>
    <row r="326" spans="3:10" ht="18.75" x14ac:dyDescent="0.2">
      <c r="C326" s="113"/>
      <c r="D326" s="113"/>
      <c r="E326" s="113"/>
      <c r="F326" s="113"/>
      <c r="G326" s="113"/>
      <c r="H326" s="113"/>
      <c r="I326" s="113"/>
      <c r="J326" s="113"/>
    </row>
    <row r="327" spans="3:10" ht="18.75" x14ac:dyDescent="0.2">
      <c r="C327" s="113"/>
      <c r="D327" s="113"/>
      <c r="E327" s="113"/>
      <c r="F327" s="113"/>
      <c r="G327" s="113"/>
      <c r="H327" s="113"/>
      <c r="I327" s="113"/>
      <c r="J327" s="113"/>
    </row>
    <row r="328" spans="3:10" ht="18.75" x14ac:dyDescent="0.2">
      <c r="C328" s="113"/>
      <c r="D328" s="113"/>
      <c r="E328" s="113"/>
      <c r="F328" s="113"/>
      <c r="G328" s="113"/>
      <c r="H328" s="113"/>
      <c r="I328" s="113"/>
      <c r="J328" s="113"/>
    </row>
    <row r="329" spans="3:10" ht="18.75" x14ac:dyDescent="0.2">
      <c r="C329" s="113"/>
      <c r="D329" s="113"/>
      <c r="E329" s="113"/>
      <c r="F329" s="113"/>
      <c r="G329" s="113"/>
      <c r="H329" s="113"/>
      <c r="I329" s="113"/>
      <c r="J329" s="113"/>
    </row>
    <row r="330" spans="3:10" ht="18.75" x14ac:dyDescent="0.2">
      <c r="C330" s="113"/>
      <c r="D330" s="113"/>
      <c r="E330" s="113"/>
      <c r="F330" s="113"/>
      <c r="G330" s="113"/>
      <c r="H330" s="113"/>
      <c r="I330" s="113"/>
      <c r="J330" s="113"/>
    </row>
    <row r="331" spans="3:10" ht="18.75" x14ac:dyDescent="0.2">
      <c r="C331" s="113"/>
      <c r="D331" s="113"/>
      <c r="E331" s="113"/>
      <c r="F331" s="113"/>
      <c r="G331" s="113"/>
      <c r="H331" s="113"/>
      <c r="I331" s="113"/>
      <c r="J331" s="113"/>
    </row>
    <row r="332" spans="3:10" ht="18.75" x14ac:dyDescent="0.2">
      <c r="C332" s="113"/>
      <c r="D332" s="113"/>
      <c r="E332" s="113"/>
      <c r="F332" s="113"/>
      <c r="G332" s="113"/>
      <c r="H332" s="113"/>
      <c r="I332" s="113"/>
      <c r="J332" s="113"/>
    </row>
    <row r="333" spans="3:10" ht="18.75" x14ac:dyDescent="0.2">
      <c r="C333" s="113"/>
      <c r="D333" s="113"/>
      <c r="E333" s="113"/>
      <c r="F333" s="113"/>
      <c r="G333" s="113"/>
      <c r="H333" s="113"/>
      <c r="I333" s="113"/>
      <c r="J333" s="113"/>
    </row>
    <row r="334" spans="3:10" ht="18.75" x14ac:dyDescent="0.2">
      <c r="C334" s="113"/>
      <c r="D334" s="113"/>
      <c r="E334" s="113"/>
      <c r="F334" s="113"/>
      <c r="G334" s="113"/>
      <c r="H334" s="113"/>
      <c r="I334" s="113"/>
      <c r="J334" s="113"/>
    </row>
    <row r="335" spans="3:10" ht="18.75" x14ac:dyDescent="0.2">
      <c r="C335" s="113"/>
      <c r="D335" s="113"/>
      <c r="E335" s="113"/>
      <c r="F335" s="113"/>
      <c r="G335" s="113"/>
      <c r="H335" s="113"/>
      <c r="I335" s="113"/>
      <c r="J335" s="113"/>
    </row>
    <row r="336" spans="3:10" ht="18.75" x14ac:dyDescent="0.2">
      <c r="C336" s="113"/>
      <c r="D336" s="113"/>
      <c r="E336" s="113"/>
      <c r="F336" s="113"/>
      <c r="G336" s="113"/>
      <c r="H336" s="113"/>
      <c r="I336" s="113"/>
      <c r="J336" s="113"/>
    </row>
    <row r="337" spans="3:10" ht="18.75" x14ac:dyDescent="0.2">
      <c r="C337" s="113"/>
      <c r="D337" s="113"/>
      <c r="E337" s="113"/>
      <c r="F337" s="113"/>
      <c r="G337" s="113"/>
      <c r="H337" s="113"/>
      <c r="I337" s="113"/>
      <c r="J337" s="113"/>
    </row>
    <row r="338" spans="3:10" ht="18.75" x14ac:dyDescent="0.2">
      <c r="C338" s="113"/>
      <c r="D338" s="113"/>
      <c r="E338" s="113"/>
      <c r="F338" s="113"/>
      <c r="G338" s="113"/>
      <c r="H338" s="113"/>
      <c r="I338" s="113"/>
      <c r="J338" s="113"/>
    </row>
    <row r="339" spans="3:10" ht="18.75" x14ac:dyDescent="0.2">
      <c r="C339" s="113"/>
      <c r="D339" s="113"/>
      <c r="E339" s="113"/>
      <c r="F339" s="113"/>
      <c r="G339" s="113"/>
      <c r="H339" s="113"/>
      <c r="I339" s="113"/>
      <c r="J339" s="113"/>
    </row>
    <row r="340" spans="3:10" ht="18.75" x14ac:dyDescent="0.2">
      <c r="C340" s="113"/>
      <c r="D340" s="113"/>
      <c r="E340" s="113"/>
      <c r="F340" s="113"/>
      <c r="G340" s="113"/>
      <c r="H340" s="113"/>
      <c r="I340" s="113"/>
      <c r="J340" s="113"/>
    </row>
    <row r="341" spans="3:10" ht="18.75" x14ac:dyDescent="0.2">
      <c r="C341" s="113"/>
      <c r="D341" s="113"/>
      <c r="E341" s="113"/>
      <c r="F341" s="113"/>
      <c r="G341" s="113"/>
      <c r="H341" s="113"/>
      <c r="I341" s="113"/>
      <c r="J341" s="113"/>
    </row>
    <row r="342" spans="3:10" ht="18.75" x14ac:dyDescent="0.2">
      <c r="C342" s="113"/>
      <c r="D342" s="113"/>
      <c r="E342" s="113"/>
      <c r="F342" s="113"/>
      <c r="G342" s="113"/>
      <c r="H342" s="113"/>
      <c r="I342" s="113"/>
      <c r="J342" s="113"/>
    </row>
    <row r="343" spans="3:10" ht="18.75" x14ac:dyDescent="0.2">
      <c r="C343" s="113"/>
      <c r="D343" s="113"/>
      <c r="E343" s="113"/>
      <c r="F343" s="113"/>
      <c r="G343" s="113"/>
      <c r="H343" s="113"/>
      <c r="I343" s="113"/>
      <c r="J343" s="113"/>
    </row>
    <row r="344" spans="3:10" ht="18.75" x14ac:dyDescent="0.2">
      <c r="C344" s="113"/>
      <c r="D344" s="113"/>
      <c r="E344" s="113"/>
      <c r="F344" s="113"/>
      <c r="G344" s="113"/>
      <c r="H344" s="113"/>
      <c r="I344" s="113"/>
      <c r="J344" s="113"/>
    </row>
    <row r="345" spans="3:10" ht="18.75" x14ac:dyDescent="0.2">
      <c r="C345" s="113"/>
      <c r="D345" s="113"/>
      <c r="E345" s="113"/>
      <c r="F345" s="113"/>
      <c r="G345" s="113"/>
      <c r="H345" s="113"/>
      <c r="I345" s="113"/>
      <c r="J345" s="113"/>
    </row>
    <row r="346" spans="3:10" ht="18.75" x14ac:dyDescent="0.2">
      <c r="C346" s="113"/>
      <c r="D346" s="113"/>
      <c r="E346" s="113"/>
      <c r="F346" s="113"/>
      <c r="G346" s="113"/>
      <c r="H346" s="113"/>
      <c r="I346" s="113"/>
      <c r="J346" s="113"/>
    </row>
    <row r="347" spans="3:10" ht="18.75" x14ac:dyDescent="0.2">
      <c r="C347" s="113"/>
      <c r="D347" s="113"/>
      <c r="E347" s="113"/>
      <c r="F347" s="113"/>
      <c r="G347" s="113"/>
      <c r="H347" s="113"/>
      <c r="I347" s="113"/>
      <c r="J347" s="113"/>
    </row>
    <row r="348" spans="3:10" ht="18.75" x14ac:dyDescent="0.2">
      <c r="C348" s="113"/>
      <c r="D348" s="113"/>
      <c r="E348" s="113"/>
      <c r="F348" s="113"/>
      <c r="G348" s="113"/>
      <c r="H348" s="113"/>
      <c r="I348" s="113"/>
      <c r="J348" s="113"/>
    </row>
    <row r="349" spans="3:10" ht="18.75" x14ac:dyDescent="0.2">
      <c r="C349" s="113"/>
      <c r="D349" s="113"/>
      <c r="E349" s="113"/>
      <c r="F349" s="113"/>
      <c r="G349" s="113"/>
      <c r="H349" s="113"/>
      <c r="I349" s="113"/>
      <c r="J349" s="113"/>
    </row>
    <row r="350" spans="3:10" ht="18.75" x14ac:dyDescent="0.2">
      <c r="C350" s="113"/>
      <c r="D350" s="113"/>
      <c r="E350" s="113"/>
      <c r="F350" s="113"/>
      <c r="G350" s="113"/>
      <c r="H350" s="113"/>
      <c r="I350" s="113"/>
      <c r="J350" s="113"/>
    </row>
    <row r="351" spans="3:10" ht="18.75" x14ac:dyDescent="0.2">
      <c r="C351" s="113"/>
      <c r="D351" s="113"/>
      <c r="E351" s="113"/>
      <c r="F351" s="113"/>
      <c r="G351" s="113"/>
      <c r="H351" s="113"/>
      <c r="I351" s="113"/>
      <c r="J351" s="113"/>
    </row>
    <row r="352" spans="3:10" ht="18.75" x14ac:dyDescent="0.2">
      <c r="C352" s="113"/>
      <c r="D352" s="113"/>
      <c r="E352" s="113"/>
      <c r="F352" s="113"/>
      <c r="G352" s="113"/>
      <c r="H352" s="113"/>
      <c r="I352" s="113"/>
      <c r="J352" s="113"/>
    </row>
    <row r="353" spans="3:10" ht="18.75" x14ac:dyDescent="0.2">
      <c r="C353" s="113"/>
      <c r="D353" s="113"/>
      <c r="E353" s="113"/>
      <c r="F353" s="113"/>
      <c r="G353" s="113"/>
      <c r="H353" s="113"/>
      <c r="I353" s="113"/>
      <c r="J353" s="113"/>
    </row>
    <row r="354" spans="3:10" ht="18.75" x14ac:dyDescent="0.2">
      <c r="C354" s="113"/>
      <c r="D354" s="113"/>
      <c r="E354" s="113"/>
      <c r="F354" s="113"/>
      <c r="G354" s="113"/>
      <c r="H354" s="113"/>
      <c r="I354" s="113"/>
      <c r="J354" s="113"/>
    </row>
    <row r="355" spans="3:10" ht="18.75" x14ac:dyDescent="0.2">
      <c r="C355" s="113"/>
      <c r="D355" s="113"/>
      <c r="E355" s="113"/>
      <c r="F355" s="113"/>
      <c r="G355" s="113"/>
      <c r="H355" s="113"/>
      <c r="I355" s="113"/>
      <c r="J355" s="113"/>
    </row>
    <row r="356" spans="3:10" ht="18.75" x14ac:dyDescent="0.2">
      <c r="C356" s="113"/>
      <c r="D356" s="113"/>
      <c r="E356" s="113"/>
      <c r="F356" s="113"/>
      <c r="G356" s="113"/>
      <c r="H356" s="113"/>
      <c r="I356" s="113"/>
      <c r="J356" s="113"/>
    </row>
    <row r="357" spans="3:10" ht="18.75" x14ac:dyDescent="0.2">
      <c r="C357" s="113"/>
      <c r="D357" s="113"/>
      <c r="E357" s="113"/>
      <c r="F357" s="113"/>
      <c r="G357" s="113"/>
      <c r="H357" s="113"/>
      <c r="I357" s="113"/>
      <c r="J357" s="113"/>
    </row>
    <row r="358" spans="3:10" ht="18.75" x14ac:dyDescent="0.2">
      <c r="C358" s="113"/>
      <c r="D358" s="113"/>
      <c r="E358" s="113"/>
      <c r="F358" s="113"/>
      <c r="G358" s="113"/>
      <c r="H358" s="113"/>
      <c r="I358" s="113"/>
      <c r="J358" s="113"/>
    </row>
    <row r="359" spans="3:10" ht="18.75" x14ac:dyDescent="0.2">
      <c r="C359" s="113"/>
      <c r="D359" s="113"/>
      <c r="E359" s="113"/>
      <c r="F359" s="113"/>
      <c r="G359" s="113"/>
      <c r="H359" s="113"/>
      <c r="I359" s="113"/>
      <c r="J359" s="113"/>
    </row>
    <row r="360" spans="3:10" ht="18.75" x14ac:dyDescent="0.2">
      <c r="C360" s="113"/>
      <c r="D360" s="113"/>
      <c r="E360" s="113"/>
      <c r="F360" s="113"/>
      <c r="G360" s="113"/>
      <c r="H360" s="113"/>
      <c r="I360" s="113"/>
      <c r="J360" s="113"/>
    </row>
    <row r="361" spans="3:10" ht="18.75" x14ac:dyDescent="0.2">
      <c r="C361" s="113"/>
      <c r="D361" s="113"/>
      <c r="E361" s="113"/>
      <c r="F361" s="113"/>
      <c r="G361" s="113"/>
      <c r="H361" s="113"/>
      <c r="I361" s="113"/>
      <c r="J361" s="113"/>
    </row>
  </sheetData>
  <autoFilter ref="A11:AA304" xr:uid="{9BFE5911-169B-4712-98FE-D0644955AAC5}">
    <filterColumn colId="7">
      <filters>
        <filter val="Sustitución"/>
      </filters>
    </filterColumn>
    <filterColumn colId="12" showButton="0"/>
    <filterColumn colId="15" showButton="0"/>
    <filterColumn colId="18" showButton="0"/>
    <filterColumn colId="20" showButton="0"/>
    <filterColumn colId="25">
      <customFilters>
        <customFilter operator="notEqual" val=" "/>
      </customFilters>
    </filterColumn>
  </autoFilter>
  <mergeCells count="9">
    <mergeCell ref="U11:V11"/>
    <mergeCell ref="E1:E2"/>
    <mergeCell ref="G1:H1"/>
    <mergeCell ref="I1:I2"/>
    <mergeCell ref="C3:D3"/>
    <mergeCell ref="C4:D4"/>
    <mergeCell ref="M11:N11"/>
    <mergeCell ref="P11:Q11"/>
    <mergeCell ref="S11:T11"/>
  </mergeCells>
  <printOptions horizontalCentered="1" verticalCentered="1"/>
  <pageMargins left="0.11811023622047245" right="0.11811023622047245" top="0.74803149606299213" bottom="0.74803149606299213" header="0.31496062992125984" footer="0.31496062992125984"/>
  <pageSetup scale="38" fitToHeight="0" orientation="portrait" r:id="rId1"/>
  <headerFooter>
    <oddFooter>&amp;C&amp;14&amp;P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BDCE7-1B6F-41EB-82C7-3E9ECD577826}">
  <sheetPr>
    <pageSetUpPr fitToPage="1"/>
  </sheetPr>
  <dimension ref="C1:AA130"/>
  <sheetViews>
    <sheetView topLeftCell="I1" workbookViewId="0">
      <selection activeCell="V1" sqref="V1:AA1"/>
    </sheetView>
  </sheetViews>
  <sheetFormatPr baseColWidth="10" defaultRowHeight="15" x14ac:dyDescent="0.25"/>
  <cols>
    <col min="3" max="3" width="23.85546875" customWidth="1"/>
    <col min="4" max="4" width="19.85546875" customWidth="1"/>
    <col min="5" max="5" width="16" customWidth="1"/>
    <col min="9" max="9" width="26.140625" customWidth="1"/>
    <col min="10" max="10" width="15.7109375" customWidth="1"/>
    <col min="11" max="11" width="14" customWidth="1"/>
    <col min="12" max="12" width="15.7109375" customWidth="1"/>
    <col min="13" max="13" width="14" customWidth="1"/>
    <col min="14" max="14" width="10.28515625" customWidth="1"/>
    <col min="15" max="15" width="13.85546875" customWidth="1"/>
    <col min="17" max="17" width="13.42578125" customWidth="1"/>
    <col min="21" max="21" width="13.7109375" bestFit="1" customWidth="1"/>
    <col min="23" max="23" width="14.42578125" customWidth="1"/>
    <col min="25" max="25" width="13.7109375" customWidth="1"/>
    <col min="27" max="27" width="14.5703125" customWidth="1"/>
  </cols>
  <sheetData>
    <row r="1" spans="3:27" ht="18.75" customHeight="1" x14ac:dyDescent="0.25">
      <c r="I1" s="238" t="s">
        <v>586</v>
      </c>
      <c r="J1" s="238"/>
      <c r="K1" s="238"/>
      <c r="L1" s="238"/>
      <c r="M1" s="238"/>
      <c r="N1" s="238"/>
      <c r="O1" s="238"/>
      <c r="P1" s="238"/>
      <c r="Q1" s="238"/>
      <c r="R1" s="238"/>
      <c r="S1" s="238"/>
      <c r="T1" s="238"/>
      <c r="U1" s="238"/>
      <c r="V1" s="239" t="s">
        <v>589</v>
      </c>
      <c r="W1" s="239"/>
      <c r="X1" s="239"/>
      <c r="Y1" s="239"/>
      <c r="Z1" s="239"/>
      <c r="AA1" s="239"/>
    </row>
    <row r="3" spans="3:27" s="175" customFormat="1" ht="48.75" customHeight="1" x14ac:dyDescent="0.25">
      <c r="I3" s="236" t="s">
        <v>457</v>
      </c>
      <c r="J3" s="237" t="s">
        <v>578</v>
      </c>
      <c r="K3" s="237"/>
      <c r="L3" s="237" t="s">
        <v>578</v>
      </c>
      <c r="M3" s="237"/>
      <c r="N3" s="237" t="s">
        <v>579</v>
      </c>
      <c r="O3" s="237"/>
      <c r="P3" s="237" t="s">
        <v>502</v>
      </c>
      <c r="Q3" s="237"/>
      <c r="R3" s="237" t="s">
        <v>580</v>
      </c>
      <c r="S3" s="237"/>
      <c r="T3" s="234" t="s">
        <v>496</v>
      </c>
      <c r="U3" s="235"/>
      <c r="V3" s="233" t="s">
        <v>591</v>
      </c>
      <c r="W3" s="233"/>
      <c r="X3" s="233" t="s">
        <v>587</v>
      </c>
      <c r="Y3" s="233"/>
      <c r="Z3" s="233" t="s">
        <v>590</v>
      </c>
      <c r="AA3" s="233"/>
    </row>
    <row r="4" spans="3:27" x14ac:dyDescent="0.25">
      <c r="C4" s="161" t="s">
        <v>561</v>
      </c>
      <c r="D4" s="161" t="s">
        <v>564</v>
      </c>
      <c r="E4" s="161" t="s">
        <v>574</v>
      </c>
      <c r="I4" s="236"/>
      <c r="J4" s="176" t="s">
        <v>585</v>
      </c>
      <c r="K4" s="176" t="s">
        <v>584</v>
      </c>
      <c r="L4" s="176" t="s">
        <v>585</v>
      </c>
      <c r="M4" s="176" t="s">
        <v>584</v>
      </c>
      <c r="N4" s="176" t="s">
        <v>585</v>
      </c>
      <c r="O4" s="176" t="s">
        <v>584</v>
      </c>
      <c r="P4" s="176" t="s">
        <v>585</v>
      </c>
      <c r="Q4" s="176" t="s">
        <v>584</v>
      </c>
      <c r="R4" s="176" t="s">
        <v>585</v>
      </c>
      <c r="S4" s="176" t="s">
        <v>584</v>
      </c>
      <c r="T4" s="176" t="s">
        <v>585</v>
      </c>
      <c r="U4" s="176" t="s">
        <v>584</v>
      </c>
      <c r="V4" s="177" t="s">
        <v>585</v>
      </c>
      <c r="W4" s="177" t="s">
        <v>584</v>
      </c>
      <c r="X4" s="177" t="s">
        <v>585</v>
      </c>
      <c r="Y4" s="177" t="s">
        <v>584</v>
      </c>
      <c r="Z4" s="177" t="s">
        <v>585</v>
      </c>
      <c r="AA4" s="177" t="s">
        <v>584</v>
      </c>
    </row>
    <row r="5" spans="3:27" x14ac:dyDescent="0.25">
      <c r="C5" s="164" t="s">
        <v>10</v>
      </c>
      <c r="D5" s="163">
        <v>1</v>
      </c>
      <c r="E5" s="170">
        <v>5602800</v>
      </c>
      <c r="I5" s="164" t="s">
        <v>10</v>
      </c>
      <c r="J5" s="163">
        <f>L5+V5+X5</f>
        <v>5</v>
      </c>
      <c r="K5" s="170">
        <f>M5+W5+Y5</f>
        <v>11456556.119999997</v>
      </c>
      <c r="L5" s="163">
        <f>VLOOKUP(I5,$C$86:$E$106,2,FALSE)</f>
        <v>1</v>
      </c>
      <c r="M5" s="170">
        <f>VLOOKUP(I5,$C$86:$E$106,3,FALSE)</f>
        <v>330510</v>
      </c>
      <c r="N5" s="163">
        <f>VLOOKUP($I$5,$C$5:$E$14,2,FALSE)</f>
        <v>1</v>
      </c>
      <c r="O5" s="170">
        <f>VLOOKUP(I5,$C$5:$E$14,3,FALSE)</f>
        <v>5602800</v>
      </c>
      <c r="P5" s="163"/>
      <c r="Q5" s="170"/>
      <c r="R5" s="163"/>
      <c r="S5" s="170"/>
      <c r="T5" s="163">
        <f>J5+N5+P5+R5</f>
        <v>6</v>
      </c>
      <c r="U5" s="170">
        <f>K5+O5+Q5+S5</f>
        <v>17059356.119999997</v>
      </c>
      <c r="V5" s="163">
        <f>VLOOKUP(I5,$C$53:$E$82,2,FALSE)</f>
        <v>2</v>
      </c>
      <c r="W5" s="170">
        <f>VLOOKUP(I5,$C$53:$E$82,3,FALSE)</f>
        <v>8908789.5599999987</v>
      </c>
      <c r="X5" s="163">
        <f>VLOOKUP($I5,$C$35:$E$48,2,FALSE)</f>
        <v>2</v>
      </c>
      <c r="Y5" s="170">
        <f>VLOOKUP($I5,$C$35:$E$48,3,FALSE)</f>
        <v>2217256.5599999996</v>
      </c>
      <c r="Z5" s="163"/>
      <c r="AA5" s="163"/>
    </row>
    <row r="6" spans="3:27" x14ac:dyDescent="0.25">
      <c r="C6" s="164" t="s">
        <v>47</v>
      </c>
      <c r="D6" s="163">
        <v>1</v>
      </c>
      <c r="E6" s="170">
        <v>800400</v>
      </c>
      <c r="I6" s="164" t="s">
        <v>19</v>
      </c>
      <c r="J6" s="163">
        <f t="shared" ref="J6:J40" si="0">L6+V6+X6</f>
        <v>1</v>
      </c>
      <c r="K6" s="170">
        <f t="shared" ref="K6:K40" si="1">M6+W6+Y6</f>
        <v>4593600</v>
      </c>
      <c r="L6" s="163">
        <f>VLOOKUP(I6,$C$86:$E$106,2,FALSE)</f>
        <v>1</v>
      </c>
      <c r="M6" s="170">
        <f>VLOOKUP(I6,$C$86:$E$106,3,FALSE)</f>
        <v>4593600</v>
      </c>
      <c r="N6" s="163"/>
      <c r="O6" s="170"/>
      <c r="P6" s="163"/>
      <c r="Q6" s="170"/>
      <c r="R6" s="163"/>
      <c r="S6" s="170"/>
      <c r="T6" s="163">
        <f t="shared" ref="T6:T40" si="2">J6+N6+P6+R6</f>
        <v>1</v>
      </c>
      <c r="U6" s="170">
        <f t="shared" ref="U6:U40" si="3">K6+O6+Q6+S6</f>
        <v>4593600</v>
      </c>
      <c r="V6" s="163"/>
      <c r="W6" s="170"/>
      <c r="X6" s="163"/>
      <c r="Y6" s="170"/>
      <c r="Z6" s="163"/>
      <c r="AA6" s="170"/>
    </row>
    <row r="7" spans="3:27" x14ac:dyDescent="0.25">
      <c r="C7" s="164" t="s">
        <v>209</v>
      </c>
      <c r="D7" s="163">
        <v>1</v>
      </c>
      <c r="E7" s="170">
        <v>960480</v>
      </c>
      <c r="I7" s="164" t="s">
        <v>23</v>
      </c>
      <c r="J7" s="163">
        <f t="shared" si="0"/>
        <v>5</v>
      </c>
      <c r="K7" s="170">
        <f t="shared" si="1"/>
        <v>5760812</v>
      </c>
      <c r="L7" s="163">
        <f>VLOOKUP(I7,$C$86:$E$106,2,FALSE)</f>
        <v>5</v>
      </c>
      <c r="M7" s="170">
        <f>VLOOKUP(I7,$C$86:$E$106,3,FALSE)</f>
        <v>5760812</v>
      </c>
      <c r="N7" s="163"/>
      <c r="O7" s="170"/>
      <c r="P7" s="163"/>
      <c r="Q7" s="170"/>
      <c r="R7" s="163"/>
      <c r="S7" s="170"/>
      <c r="T7" s="163">
        <f t="shared" si="2"/>
        <v>5</v>
      </c>
      <c r="U7" s="170">
        <f t="shared" si="3"/>
        <v>5760812</v>
      </c>
      <c r="V7" s="163"/>
      <c r="W7" s="170"/>
      <c r="X7" s="163"/>
      <c r="Y7" s="170"/>
      <c r="Z7" s="163"/>
      <c r="AA7" s="170"/>
    </row>
    <row r="8" spans="3:27" x14ac:dyDescent="0.25">
      <c r="C8" s="164" t="s">
        <v>239</v>
      </c>
      <c r="D8" s="163">
        <v>1</v>
      </c>
      <c r="E8" s="170">
        <v>880440</v>
      </c>
      <c r="I8" s="164" t="s">
        <v>33</v>
      </c>
      <c r="J8" s="163">
        <f t="shared" si="0"/>
        <v>1</v>
      </c>
      <c r="K8" s="170">
        <f t="shared" si="1"/>
        <v>166920</v>
      </c>
      <c r="L8" s="163">
        <f>VLOOKUP(I8,$C$86:$E$106,2,FALSE)</f>
        <v>1</v>
      </c>
      <c r="M8" s="170">
        <f>VLOOKUP(I8,$C$86:$E$106,3,FALSE)</f>
        <v>166920</v>
      </c>
      <c r="N8" s="163"/>
      <c r="O8" s="170"/>
      <c r="P8" s="163"/>
      <c r="Q8" s="170"/>
      <c r="R8" s="163"/>
      <c r="S8" s="170"/>
      <c r="T8" s="163">
        <f t="shared" si="2"/>
        <v>1</v>
      </c>
      <c r="U8" s="170">
        <f t="shared" si="3"/>
        <v>166920</v>
      </c>
      <c r="V8" s="163"/>
      <c r="W8" s="170"/>
      <c r="X8" s="163"/>
      <c r="Y8" s="170"/>
      <c r="Z8" s="163"/>
      <c r="AA8" s="170"/>
    </row>
    <row r="9" spans="3:27" x14ac:dyDescent="0.25">
      <c r="C9" s="164" t="s">
        <v>248</v>
      </c>
      <c r="D9" s="163">
        <v>1</v>
      </c>
      <c r="E9" s="170">
        <v>757307</v>
      </c>
      <c r="I9" s="164" t="s">
        <v>54</v>
      </c>
      <c r="J9" s="163">
        <f t="shared" si="0"/>
        <v>9</v>
      </c>
      <c r="K9" s="170">
        <f t="shared" si="1"/>
        <v>3461195.0543999998</v>
      </c>
      <c r="L9" s="163"/>
      <c r="M9" s="170"/>
      <c r="N9" s="163"/>
      <c r="O9" s="170"/>
      <c r="P9" s="163">
        <f t="shared" ref="P9:P40" si="4">VLOOKUP($I9,$C$19:$E$27,2,FALSE)</f>
        <v>1</v>
      </c>
      <c r="Q9" s="170">
        <f t="shared" ref="Q9:Q40" si="5">VLOOKUP($I9,$C$19:$E$27,3,FALSE)</f>
        <v>1670400</v>
      </c>
      <c r="R9" s="163">
        <f t="shared" ref="R9:R35" si="6">VLOOKUP($I9,$C$111:$E$114,2,FALSE)</f>
        <v>1</v>
      </c>
      <c r="S9" s="170">
        <f t="shared" ref="S9:S35" si="7">VLOOKUP($I9,$C$111:$E$114,3,FALSE)</f>
        <v>73080</v>
      </c>
      <c r="T9" s="163">
        <f t="shared" si="2"/>
        <v>11</v>
      </c>
      <c r="U9" s="170">
        <f t="shared" si="3"/>
        <v>5204675.0543999998</v>
      </c>
      <c r="V9" s="163">
        <f t="shared" ref="V9:V17" si="8">VLOOKUP(I9,$C$53:$E$82,2,FALSE)</f>
        <v>8</v>
      </c>
      <c r="W9" s="170">
        <f t="shared" ref="W9:W17" si="9">VLOOKUP(I9,$C$53:$E$82,3,FALSE)</f>
        <v>3015323.5343999998</v>
      </c>
      <c r="X9" s="163">
        <f t="shared" ref="X9:X37" si="10">VLOOKUP($I9,$C$35:$E$48,2,FALSE)</f>
        <v>1</v>
      </c>
      <c r="Y9" s="170">
        <f t="shared" ref="Y9:Y37" si="11">VLOOKUP($I9,$C$35:$E$48,3,FALSE)</f>
        <v>445871.51999999996</v>
      </c>
      <c r="Z9" s="163">
        <f t="shared" ref="Z9:Z40" si="12">VLOOKUP($I9,$C$119:$E$130,2,FALSE)</f>
        <v>2</v>
      </c>
      <c r="AA9" s="170">
        <f t="shared" ref="AA9:AA40" si="13">VLOOKUP($I9,$C$119:$E$130,3,FALSE)</f>
        <v>8556000</v>
      </c>
    </row>
    <row r="10" spans="3:27" x14ac:dyDescent="0.25">
      <c r="C10" s="164" t="s">
        <v>273</v>
      </c>
      <c r="D10" s="163">
        <v>1</v>
      </c>
      <c r="E10" s="170">
        <v>320160</v>
      </c>
      <c r="I10" s="164" t="s">
        <v>65</v>
      </c>
      <c r="J10" s="163">
        <f t="shared" si="0"/>
        <v>15</v>
      </c>
      <c r="K10" s="170">
        <f t="shared" si="1"/>
        <v>6820744.8624000009</v>
      </c>
      <c r="L10" s="163"/>
      <c r="M10" s="170"/>
      <c r="N10" s="163"/>
      <c r="O10" s="170"/>
      <c r="P10" s="163">
        <f t="shared" si="4"/>
        <v>1</v>
      </c>
      <c r="Q10" s="170">
        <f t="shared" si="5"/>
        <v>6959999.9999999991</v>
      </c>
      <c r="R10" s="163"/>
      <c r="S10" s="170"/>
      <c r="T10" s="163">
        <f t="shared" si="2"/>
        <v>16</v>
      </c>
      <c r="U10" s="170">
        <f t="shared" si="3"/>
        <v>13780744.862399999</v>
      </c>
      <c r="V10" s="163">
        <f t="shared" si="8"/>
        <v>10</v>
      </c>
      <c r="W10" s="170">
        <f t="shared" si="9"/>
        <v>3434769.8640000001</v>
      </c>
      <c r="X10" s="163">
        <f t="shared" si="10"/>
        <v>5</v>
      </c>
      <c r="Y10" s="170">
        <f t="shared" si="11"/>
        <v>3385974.9984000004</v>
      </c>
      <c r="Z10" s="163"/>
      <c r="AA10" s="170"/>
    </row>
    <row r="11" spans="3:27" x14ac:dyDescent="0.25">
      <c r="C11" s="164" t="s">
        <v>295</v>
      </c>
      <c r="D11" s="163">
        <v>1</v>
      </c>
      <c r="E11" s="170">
        <v>3041520</v>
      </c>
      <c r="I11" s="164" t="s">
        <v>35</v>
      </c>
      <c r="J11" s="163">
        <f t="shared" si="0"/>
        <v>7</v>
      </c>
      <c r="K11" s="170">
        <f t="shared" si="1"/>
        <v>23095585.847999997</v>
      </c>
      <c r="L11" s="163"/>
      <c r="M11" s="170"/>
      <c r="N11" s="163"/>
      <c r="O11" s="170"/>
      <c r="P11" s="163"/>
      <c r="Q11" s="170"/>
      <c r="R11" s="163"/>
      <c r="S11" s="170"/>
      <c r="T11" s="163">
        <f t="shared" si="2"/>
        <v>7</v>
      </c>
      <c r="U11" s="170">
        <f t="shared" si="3"/>
        <v>23095585.847999997</v>
      </c>
      <c r="V11" s="163">
        <f t="shared" si="8"/>
        <v>7</v>
      </c>
      <c r="W11" s="170">
        <f t="shared" si="9"/>
        <v>23095585.847999997</v>
      </c>
      <c r="X11" s="163"/>
      <c r="Y11" s="170"/>
      <c r="Z11" s="163"/>
      <c r="AA11" s="170"/>
    </row>
    <row r="12" spans="3:27" x14ac:dyDescent="0.25">
      <c r="C12" s="164" t="s">
        <v>305</v>
      </c>
      <c r="D12" s="163">
        <v>2</v>
      </c>
      <c r="E12" s="170">
        <v>3005583</v>
      </c>
      <c r="I12" s="164" t="s">
        <v>47</v>
      </c>
      <c r="J12" s="163">
        <f t="shared" si="0"/>
        <v>4</v>
      </c>
      <c r="K12" s="170">
        <f t="shared" si="1"/>
        <v>2403891.216</v>
      </c>
      <c r="L12" s="163"/>
      <c r="M12" s="170"/>
      <c r="N12" s="163">
        <f>VLOOKUP(I12,$C$5:$E$14,2,FALSE)</f>
        <v>1</v>
      </c>
      <c r="O12" s="170">
        <f>VLOOKUP(I12,$C$5:$E$14,3,FALSE)</f>
        <v>800400</v>
      </c>
      <c r="P12" s="163"/>
      <c r="Q12" s="170"/>
      <c r="R12" s="163"/>
      <c r="S12" s="170"/>
      <c r="T12" s="163">
        <f t="shared" si="2"/>
        <v>5</v>
      </c>
      <c r="U12" s="170">
        <f t="shared" si="3"/>
        <v>3204291.216</v>
      </c>
      <c r="V12" s="163">
        <f t="shared" si="8"/>
        <v>4</v>
      </c>
      <c r="W12" s="170">
        <f t="shared" si="9"/>
        <v>2403891.216</v>
      </c>
      <c r="X12" s="163"/>
      <c r="Y12" s="170"/>
      <c r="Z12" s="163"/>
      <c r="AA12" s="170"/>
    </row>
    <row r="13" spans="3:27" x14ac:dyDescent="0.25">
      <c r="C13" s="164" t="s">
        <v>351</v>
      </c>
      <c r="D13" s="163">
        <v>1</v>
      </c>
      <c r="E13" s="170">
        <v>276000</v>
      </c>
      <c r="I13" s="164" t="s">
        <v>99</v>
      </c>
      <c r="J13" s="163">
        <f t="shared" si="0"/>
        <v>12</v>
      </c>
      <c r="K13" s="170">
        <f t="shared" si="1"/>
        <v>19721517.2432</v>
      </c>
      <c r="L13" s="163">
        <f>VLOOKUP(I13,$C$86:$E$106,2,FALSE)</f>
        <v>1</v>
      </c>
      <c r="M13" s="170">
        <f>VLOOKUP(I13,$C$86:$E$106,3,FALSE)</f>
        <v>6109289</v>
      </c>
      <c r="N13" s="163"/>
      <c r="O13" s="170"/>
      <c r="P13" s="163"/>
      <c r="Q13" s="170"/>
      <c r="R13" s="163"/>
      <c r="S13" s="170"/>
      <c r="T13" s="163">
        <f t="shared" si="2"/>
        <v>12</v>
      </c>
      <c r="U13" s="170">
        <f t="shared" si="3"/>
        <v>19721517.2432</v>
      </c>
      <c r="V13" s="163">
        <f t="shared" si="8"/>
        <v>11</v>
      </c>
      <c r="W13" s="170">
        <f t="shared" si="9"/>
        <v>13612228.2432</v>
      </c>
      <c r="X13" s="163"/>
      <c r="Y13" s="170"/>
      <c r="Z13" s="163">
        <f t="shared" si="12"/>
        <v>1</v>
      </c>
      <c r="AA13" s="170">
        <f t="shared" si="13"/>
        <v>1809599.9999999998</v>
      </c>
    </row>
    <row r="14" spans="3:27" x14ac:dyDescent="0.25">
      <c r="C14" s="164" t="s">
        <v>366</v>
      </c>
      <c r="D14" s="163">
        <v>1</v>
      </c>
      <c r="E14" s="170">
        <v>680340</v>
      </c>
      <c r="I14" s="164" t="s">
        <v>207</v>
      </c>
      <c r="J14" s="163">
        <f t="shared" si="0"/>
        <v>1</v>
      </c>
      <c r="K14" s="170">
        <f t="shared" si="1"/>
        <v>23056541.639999997</v>
      </c>
      <c r="L14" s="163"/>
      <c r="M14" s="170"/>
      <c r="N14" s="163"/>
      <c r="O14" s="170"/>
      <c r="P14" s="163"/>
      <c r="Q14" s="170"/>
      <c r="R14" s="163"/>
      <c r="S14" s="170"/>
      <c r="T14" s="163">
        <f t="shared" si="2"/>
        <v>1</v>
      </c>
      <c r="U14" s="170">
        <f t="shared" si="3"/>
        <v>23056541.639999997</v>
      </c>
      <c r="V14" s="163">
        <f t="shared" si="8"/>
        <v>1</v>
      </c>
      <c r="W14" s="170">
        <f t="shared" si="9"/>
        <v>23056541.639999997</v>
      </c>
      <c r="X14" s="163"/>
      <c r="Y14" s="170"/>
      <c r="Z14" s="163"/>
      <c r="AA14" s="170"/>
    </row>
    <row r="15" spans="3:27" x14ac:dyDescent="0.25">
      <c r="C15" s="168" t="s">
        <v>562</v>
      </c>
      <c r="D15" s="169">
        <v>11</v>
      </c>
      <c r="E15" s="171">
        <v>16325030</v>
      </c>
      <c r="I15" s="164" t="s">
        <v>209</v>
      </c>
      <c r="J15" s="163">
        <f t="shared" si="0"/>
        <v>8</v>
      </c>
      <c r="K15" s="170">
        <f t="shared" si="1"/>
        <v>17879196.384</v>
      </c>
      <c r="L15" s="163"/>
      <c r="M15" s="170"/>
      <c r="N15" s="163">
        <f>VLOOKUP(I15,$C$5:$E$14,2,FALSE)</f>
        <v>1</v>
      </c>
      <c r="O15" s="170">
        <f>VLOOKUP(I15,$C$5:$E$14,3,FALSE)</f>
        <v>960480</v>
      </c>
      <c r="P15" s="163"/>
      <c r="Q15" s="170"/>
      <c r="R15" s="163"/>
      <c r="S15" s="170"/>
      <c r="T15" s="163">
        <f t="shared" si="2"/>
        <v>9</v>
      </c>
      <c r="U15" s="170">
        <f t="shared" si="3"/>
        <v>18839676.384</v>
      </c>
      <c r="V15" s="163">
        <f t="shared" si="8"/>
        <v>8</v>
      </c>
      <c r="W15" s="170">
        <f t="shared" si="9"/>
        <v>17879196.384</v>
      </c>
      <c r="X15" s="163"/>
      <c r="Y15" s="170"/>
      <c r="Z15" s="163">
        <f t="shared" si="12"/>
        <v>2</v>
      </c>
      <c r="AA15" s="170">
        <f t="shared" si="13"/>
        <v>21576000</v>
      </c>
    </row>
    <row r="16" spans="3:27" x14ac:dyDescent="0.25">
      <c r="I16" s="164" t="s">
        <v>122</v>
      </c>
      <c r="J16" s="163">
        <f t="shared" si="0"/>
        <v>10</v>
      </c>
      <c r="K16" s="170">
        <f t="shared" si="1"/>
        <v>8159977.2191999992</v>
      </c>
      <c r="L16" s="163"/>
      <c r="M16" s="170"/>
      <c r="N16" s="163"/>
      <c r="O16" s="170"/>
      <c r="P16" s="163">
        <f t="shared" si="4"/>
        <v>1</v>
      </c>
      <c r="Q16" s="170">
        <f t="shared" si="5"/>
        <v>974400</v>
      </c>
      <c r="R16" s="163"/>
      <c r="S16" s="170"/>
      <c r="T16" s="163">
        <f t="shared" si="2"/>
        <v>11</v>
      </c>
      <c r="U16" s="170">
        <f t="shared" si="3"/>
        <v>9134377.2192000002</v>
      </c>
      <c r="V16" s="163">
        <f t="shared" si="8"/>
        <v>10</v>
      </c>
      <c r="W16" s="170">
        <f t="shared" si="9"/>
        <v>8159977.2191999992</v>
      </c>
      <c r="X16" s="163"/>
      <c r="Y16" s="170"/>
      <c r="Z16" s="163"/>
      <c r="AA16" s="170"/>
    </row>
    <row r="17" spans="3:27" x14ac:dyDescent="0.25">
      <c r="I17" s="164" t="s">
        <v>134</v>
      </c>
      <c r="J17" s="163">
        <f t="shared" si="0"/>
        <v>5</v>
      </c>
      <c r="K17" s="170">
        <f t="shared" si="1"/>
        <v>611115.84</v>
      </c>
      <c r="L17" s="163"/>
      <c r="M17" s="170"/>
      <c r="N17" s="163"/>
      <c r="O17" s="170"/>
      <c r="P17" s="163"/>
      <c r="Q17" s="170"/>
      <c r="R17" s="163"/>
      <c r="S17" s="170"/>
      <c r="T17" s="163">
        <f t="shared" si="2"/>
        <v>5</v>
      </c>
      <c r="U17" s="170">
        <f t="shared" si="3"/>
        <v>611115.84</v>
      </c>
      <c r="V17" s="163">
        <f t="shared" si="8"/>
        <v>4</v>
      </c>
      <c r="W17" s="170">
        <f t="shared" si="9"/>
        <v>541515.84</v>
      </c>
      <c r="X17" s="163">
        <f t="shared" si="10"/>
        <v>1</v>
      </c>
      <c r="Y17" s="170">
        <f t="shared" si="11"/>
        <v>69600</v>
      </c>
      <c r="Z17" s="163"/>
      <c r="AA17" s="170"/>
    </row>
    <row r="18" spans="3:27" x14ac:dyDescent="0.25">
      <c r="C18" s="161" t="s">
        <v>561</v>
      </c>
      <c r="D18" s="161" t="s">
        <v>564</v>
      </c>
      <c r="E18" s="161" t="s">
        <v>575</v>
      </c>
      <c r="I18" s="164" t="s">
        <v>146</v>
      </c>
      <c r="J18" s="163">
        <f t="shared" si="0"/>
        <v>3</v>
      </c>
      <c r="K18" s="170">
        <f t="shared" si="1"/>
        <v>18664983.199999999</v>
      </c>
      <c r="L18" s="163">
        <f>VLOOKUP(I18,$C$86:$E$106,2,FALSE)</f>
        <v>2</v>
      </c>
      <c r="M18" s="170">
        <f>VLOOKUP(I18,$C$86:$E$106,3,FALSE)</f>
        <v>18441428</v>
      </c>
      <c r="N18" s="163"/>
      <c r="O18" s="170"/>
      <c r="P18" s="163">
        <f t="shared" si="4"/>
        <v>1</v>
      </c>
      <c r="Q18" s="170">
        <f t="shared" si="5"/>
        <v>10081421</v>
      </c>
      <c r="R18" s="163"/>
      <c r="S18" s="170"/>
      <c r="T18" s="163">
        <f t="shared" si="2"/>
        <v>4</v>
      </c>
      <c r="U18" s="170">
        <f t="shared" si="3"/>
        <v>28746404.199999999</v>
      </c>
      <c r="V18" s="163"/>
      <c r="W18" s="170"/>
      <c r="X18" s="163">
        <f t="shared" si="10"/>
        <v>1</v>
      </c>
      <c r="Y18" s="170">
        <f t="shared" si="11"/>
        <v>223555.19999999998</v>
      </c>
      <c r="Z18" s="163"/>
      <c r="AA18" s="170"/>
    </row>
    <row r="19" spans="3:27" x14ac:dyDescent="0.25">
      <c r="C19" s="164" t="s">
        <v>54</v>
      </c>
      <c r="D19" s="163">
        <v>1</v>
      </c>
      <c r="E19" s="170">
        <v>1670400</v>
      </c>
      <c r="I19" s="164" t="s">
        <v>148</v>
      </c>
      <c r="J19" s="163">
        <f t="shared" si="0"/>
        <v>27</v>
      </c>
      <c r="K19" s="170">
        <f t="shared" si="1"/>
        <v>34017880.583999999</v>
      </c>
      <c r="L19" s="163">
        <f>VLOOKUP(I19,$C$86:$E$106,2,FALSE)</f>
        <v>4</v>
      </c>
      <c r="M19" s="170">
        <f>VLOOKUP(I19,$C$86:$E$106,3,FALSE)</f>
        <v>2200551</v>
      </c>
      <c r="N19" s="163"/>
      <c r="O19" s="170"/>
      <c r="P19" s="163"/>
      <c r="Q19" s="170"/>
      <c r="R19" s="163">
        <f t="shared" si="6"/>
        <v>4</v>
      </c>
      <c r="S19" s="170">
        <f t="shared" si="7"/>
        <v>141699</v>
      </c>
      <c r="T19" s="163">
        <f t="shared" si="2"/>
        <v>31</v>
      </c>
      <c r="U19" s="170">
        <f t="shared" si="3"/>
        <v>34159579.583999999</v>
      </c>
      <c r="V19" s="163">
        <f t="shared" ref="V19:V27" si="14">VLOOKUP(I19,$C$53:$E$82,2,FALSE)</f>
        <v>19</v>
      </c>
      <c r="W19" s="170">
        <f t="shared" ref="W19:W27" si="15">VLOOKUP(I19,$C$53:$E$82,3,FALSE)</f>
        <v>31588392.912</v>
      </c>
      <c r="X19" s="163">
        <f t="shared" si="10"/>
        <v>4</v>
      </c>
      <c r="Y19" s="170">
        <f t="shared" si="11"/>
        <v>228936.67199999996</v>
      </c>
      <c r="Z19" s="163">
        <f t="shared" si="12"/>
        <v>1</v>
      </c>
      <c r="AA19" s="170">
        <f t="shared" si="13"/>
        <v>13224000</v>
      </c>
    </row>
    <row r="20" spans="3:27" x14ac:dyDescent="0.25">
      <c r="C20" s="164" t="s">
        <v>65</v>
      </c>
      <c r="D20" s="163">
        <v>1</v>
      </c>
      <c r="E20" s="170">
        <v>6959999.9999999991</v>
      </c>
      <c r="I20" s="164" t="s">
        <v>222</v>
      </c>
      <c r="J20" s="163">
        <f t="shared" si="0"/>
        <v>7</v>
      </c>
      <c r="K20" s="170">
        <f t="shared" si="1"/>
        <v>4809848.1743999999</v>
      </c>
      <c r="L20" s="163">
        <f>VLOOKUP(I20,$C$86:$E$106,2,FALSE)</f>
        <v>2</v>
      </c>
      <c r="M20" s="170">
        <f>VLOOKUP(I20,$C$86:$E$106,3,FALSE)</f>
        <v>1615416</v>
      </c>
      <c r="N20" s="163"/>
      <c r="O20" s="170"/>
      <c r="P20" s="163"/>
      <c r="Q20" s="170"/>
      <c r="R20" s="163"/>
      <c r="S20" s="170"/>
      <c r="T20" s="163">
        <f t="shared" si="2"/>
        <v>7</v>
      </c>
      <c r="U20" s="170">
        <f t="shared" si="3"/>
        <v>4809848.1743999999</v>
      </c>
      <c r="V20" s="163">
        <f t="shared" si="14"/>
        <v>5</v>
      </c>
      <c r="W20" s="170">
        <f t="shared" si="15"/>
        <v>3194432.1743999999</v>
      </c>
      <c r="X20" s="163"/>
      <c r="Y20" s="170"/>
      <c r="Z20" s="163">
        <f t="shared" si="12"/>
        <v>3</v>
      </c>
      <c r="AA20" s="170">
        <f t="shared" si="13"/>
        <v>3793920</v>
      </c>
    </row>
    <row r="21" spans="3:27" x14ac:dyDescent="0.25">
      <c r="C21" s="164" t="s">
        <v>122</v>
      </c>
      <c r="D21" s="163">
        <v>1</v>
      </c>
      <c r="E21" s="170">
        <v>974400</v>
      </c>
      <c r="I21" s="164" t="s">
        <v>233</v>
      </c>
      <c r="J21" s="163">
        <f t="shared" si="0"/>
        <v>2</v>
      </c>
      <c r="K21" s="170">
        <f t="shared" si="1"/>
        <v>238270.58879999997</v>
      </c>
      <c r="L21" s="163"/>
      <c r="M21" s="170"/>
      <c r="N21" s="163"/>
      <c r="O21" s="170"/>
      <c r="P21" s="163"/>
      <c r="Q21" s="170"/>
      <c r="R21" s="163"/>
      <c r="S21" s="170"/>
      <c r="T21" s="163">
        <f t="shared" si="2"/>
        <v>2</v>
      </c>
      <c r="U21" s="170">
        <f t="shared" si="3"/>
        <v>238270.58879999997</v>
      </c>
      <c r="V21" s="163">
        <f t="shared" si="14"/>
        <v>2</v>
      </c>
      <c r="W21" s="170">
        <f t="shared" si="15"/>
        <v>238270.58879999997</v>
      </c>
      <c r="X21" s="163"/>
      <c r="Y21" s="170"/>
      <c r="Z21" s="163"/>
      <c r="AA21" s="170"/>
    </row>
    <row r="22" spans="3:27" x14ac:dyDescent="0.25">
      <c r="C22" s="164" t="s">
        <v>146</v>
      </c>
      <c r="D22" s="163">
        <v>1</v>
      </c>
      <c r="E22" s="170">
        <v>10081421</v>
      </c>
      <c r="I22" s="164" t="s">
        <v>239</v>
      </c>
      <c r="J22" s="163">
        <f t="shared" si="0"/>
        <v>1</v>
      </c>
      <c r="K22" s="170">
        <f t="shared" si="1"/>
        <v>299999.9424</v>
      </c>
      <c r="L22" s="163"/>
      <c r="M22" s="170"/>
      <c r="N22" s="163">
        <f>VLOOKUP(I22,$C$5:$E$14,2,FALSE)</f>
        <v>1</v>
      </c>
      <c r="O22" s="170">
        <f>VLOOKUP(I22,$C$5:$E$14,3,FALSE)</f>
        <v>880440</v>
      </c>
      <c r="P22" s="163"/>
      <c r="Q22" s="170"/>
      <c r="R22" s="163"/>
      <c r="S22" s="170"/>
      <c r="T22" s="163">
        <f t="shared" si="2"/>
        <v>2</v>
      </c>
      <c r="U22" s="170">
        <f t="shared" si="3"/>
        <v>1180439.9424000001</v>
      </c>
      <c r="V22" s="163">
        <f t="shared" si="14"/>
        <v>1</v>
      </c>
      <c r="W22" s="170">
        <f t="shared" si="15"/>
        <v>299999.9424</v>
      </c>
      <c r="X22" s="163"/>
      <c r="Y22" s="170"/>
      <c r="Z22" s="163"/>
      <c r="AA22" s="170"/>
    </row>
    <row r="23" spans="3:27" x14ac:dyDescent="0.25">
      <c r="C23" s="164" t="s">
        <v>90</v>
      </c>
      <c r="D23" s="163">
        <v>1</v>
      </c>
      <c r="E23" s="170">
        <v>28804869.254399996</v>
      </c>
      <c r="I23" s="164" t="s">
        <v>90</v>
      </c>
      <c r="J23" s="163">
        <f t="shared" si="0"/>
        <v>7</v>
      </c>
      <c r="K23" s="170">
        <f t="shared" si="1"/>
        <v>140653168</v>
      </c>
      <c r="L23" s="163">
        <f>VLOOKUP(I23,$C$86:$E$106,2,FALSE)</f>
        <v>2</v>
      </c>
      <c r="M23" s="170">
        <f>VLOOKUP(I23,$C$86:$E$106,3,FALSE)</f>
        <v>45958373</v>
      </c>
      <c r="N23" s="163"/>
      <c r="O23" s="170"/>
      <c r="P23" s="163">
        <f t="shared" si="4"/>
        <v>1</v>
      </c>
      <c r="Q23" s="170">
        <f t="shared" si="5"/>
        <v>28804869.254399996</v>
      </c>
      <c r="R23" s="163"/>
      <c r="S23" s="170"/>
      <c r="T23" s="163">
        <f t="shared" si="2"/>
        <v>8</v>
      </c>
      <c r="U23" s="170">
        <f t="shared" si="3"/>
        <v>169458037.25439999</v>
      </c>
      <c r="V23" s="163">
        <f t="shared" si="14"/>
        <v>5</v>
      </c>
      <c r="W23" s="170">
        <f t="shared" si="15"/>
        <v>94694795</v>
      </c>
      <c r="X23" s="163"/>
      <c r="Y23" s="170"/>
      <c r="Z23" s="163">
        <f t="shared" si="12"/>
        <v>1</v>
      </c>
      <c r="AA23" s="170">
        <f t="shared" si="13"/>
        <v>23446736.083199997</v>
      </c>
    </row>
    <row r="24" spans="3:27" x14ac:dyDescent="0.25">
      <c r="C24" s="164" t="s">
        <v>241</v>
      </c>
      <c r="D24" s="163">
        <v>1</v>
      </c>
      <c r="E24" s="170">
        <v>4251136</v>
      </c>
      <c r="I24" s="164" t="s">
        <v>406</v>
      </c>
      <c r="J24" s="163">
        <f t="shared" si="0"/>
        <v>1</v>
      </c>
      <c r="K24" s="170">
        <f t="shared" si="1"/>
        <v>2254250.1792000001</v>
      </c>
      <c r="L24" s="163"/>
      <c r="M24" s="170"/>
      <c r="N24" s="163"/>
      <c r="O24" s="170"/>
      <c r="P24" s="163"/>
      <c r="Q24" s="170"/>
      <c r="R24" s="163"/>
      <c r="S24" s="170"/>
      <c r="T24" s="163">
        <f t="shared" si="2"/>
        <v>1</v>
      </c>
      <c r="U24" s="170">
        <f t="shared" si="3"/>
        <v>2254250.1792000001</v>
      </c>
      <c r="V24" s="163">
        <f t="shared" si="14"/>
        <v>1</v>
      </c>
      <c r="W24" s="170">
        <f t="shared" si="15"/>
        <v>2254250.1792000001</v>
      </c>
      <c r="X24" s="163"/>
      <c r="Y24" s="170"/>
      <c r="Z24" s="163"/>
      <c r="AA24" s="170"/>
    </row>
    <row r="25" spans="3:27" x14ac:dyDescent="0.25">
      <c r="C25" s="164" t="s">
        <v>386</v>
      </c>
      <c r="D25" s="163">
        <v>1</v>
      </c>
      <c r="E25" s="170">
        <v>2088000</v>
      </c>
      <c r="I25" s="164" t="s">
        <v>241</v>
      </c>
      <c r="J25" s="163">
        <f t="shared" si="0"/>
        <v>4</v>
      </c>
      <c r="K25" s="170">
        <f t="shared" si="1"/>
        <v>2724238.5328000002</v>
      </c>
      <c r="L25" s="163">
        <f>VLOOKUP(I25,$C$86:$E$106,2,FALSE)</f>
        <v>3</v>
      </c>
      <c r="M25" s="170">
        <f>VLOOKUP(I25,$C$86:$E$106,3,FALSE)</f>
        <v>2260315</v>
      </c>
      <c r="N25" s="163"/>
      <c r="O25" s="170"/>
      <c r="P25" s="163">
        <f t="shared" si="4"/>
        <v>1</v>
      </c>
      <c r="Q25" s="170">
        <f t="shared" si="5"/>
        <v>4251136</v>
      </c>
      <c r="R25" s="163"/>
      <c r="S25" s="170"/>
      <c r="T25" s="163">
        <f t="shared" si="2"/>
        <v>5</v>
      </c>
      <c r="U25" s="170">
        <f t="shared" si="3"/>
        <v>6975374.5328000002</v>
      </c>
      <c r="V25" s="163">
        <f t="shared" si="14"/>
        <v>1</v>
      </c>
      <c r="W25" s="170">
        <f t="shared" si="15"/>
        <v>463923.53279999993</v>
      </c>
      <c r="X25" s="163"/>
      <c r="Y25" s="170"/>
      <c r="Z25" s="163"/>
      <c r="AA25" s="170"/>
    </row>
    <row r="26" spans="3:27" x14ac:dyDescent="0.25">
      <c r="C26" s="164" t="s">
        <v>555</v>
      </c>
      <c r="D26" s="163">
        <v>1</v>
      </c>
      <c r="E26" s="170">
        <v>306000</v>
      </c>
      <c r="I26" s="164" t="s">
        <v>248</v>
      </c>
      <c r="J26" s="163">
        <f t="shared" si="0"/>
        <v>16</v>
      </c>
      <c r="K26" s="170">
        <f t="shared" si="1"/>
        <v>13587934.601599999</v>
      </c>
      <c r="L26" s="163">
        <f>VLOOKUP(I26,$C$86:$E$106,2,FALSE)</f>
        <v>1</v>
      </c>
      <c r="M26" s="170">
        <f>VLOOKUP(I26,$C$86:$E$106,3,FALSE)</f>
        <v>276005</v>
      </c>
      <c r="N26" s="163">
        <f>VLOOKUP(I26,$C$5:$E$14,2,FALSE)</f>
        <v>1</v>
      </c>
      <c r="O26" s="170">
        <f>VLOOKUP(I26,$C$5:$E$14,3,FALSE)</f>
        <v>757307</v>
      </c>
      <c r="P26" s="163"/>
      <c r="Q26" s="170"/>
      <c r="R26" s="163"/>
      <c r="S26" s="170"/>
      <c r="T26" s="163">
        <f t="shared" si="2"/>
        <v>17</v>
      </c>
      <c r="U26" s="170">
        <f t="shared" si="3"/>
        <v>14345241.601599999</v>
      </c>
      <c r="V26" s="163">
        <f t="shared" si="14"/>
        <v>12</v>
      </c>
      <c r="W26" s="170">
        <f t="shared" si="15"/>
        <v>11870009.601599999</v>
      </c>
      <c r="X26" s="163">
        <f t="shared" si="10"/>
        <v>3</v>
      </c>
      <c r="Y26" s="170">
        <f t="shared" si="11"/>
        <v>1441920</v>
      </c>
      <c r="Z26" s="163">
        <f t="shared" si="12"/>
        <v>3</v>
      </c>
      <c r="AA26" s="170">
        <f t="shared" si="13"/>
        <v>6792960</v>
      </c>
    </row>
    <row r="27" spans="3:27" x14ac:dyDescent="0.25">
      <c r="C27" s="164" t="s">
        <v>397</v>
      </c>
      <c r="D27" s="163">
        <v>1</v>
      </c>
      <c r="E27" s="170">
        <v>556800</v>
      </c>
      <c r="I27" s="164" t="s">
        <v>273</v>
      </c>
      <c r="J27" s="163">
        <f t="shared" si="0"/>
        <v>8</v>
      </c>
      <c r="K27" s="170">
        <f t="shared" si="1"/>
        <v>4029949.6591999996</v>
      </c>
      <c r="L27" s="163">
        <f>VLOOKUP(I27,$C$86:$E$106,2,FALSE)</f>
        <v>2</v>
      </c>
      <c r="M27" s="170">
        <f>VLOOKUP(I27,$C$86:$E$106,3,FALSE)</f>
        <v>153320</v>
      </c>
      <c r="N27" s="163">
        <f>VLOOKUP(I27,$C$5:$E$14,2,FALSE)</f>
        <v>1</v>
      </c>
      <c r="O27" s="170">
        <f>VLOOKUP(I27,$C$5:$E$14,3,FALSE)</f>
        <v>320160</v>
      </c>
      <c r="P27" s="163"/>
      <c r="Q27" s="170"/>
      <c r="R27" s="163"/>
      <c r="S27" s="170"/>
      <c r="T27" s="163">
        <f t="shared" si="2"/>
        <v>9</v>
      </c>
      <c r="U27" s="170">
        <f t="shared" si="3"/>
        <v>4350109.6591999996</v>
      </c>
      <c r="V27" s="163">
        <f t="shared" si="14"/>
        <v>4</v>
      </c>
      <c r="W27" s="170">
        <f t="shared" si="15"/>
        <v>2677713.5615999997</v>
      </c>
      <c r="X27" s="163">
        <f t="shared" si="10"/>
        <v>2</v>
      </c>
      <c r="Y27" s="170">
        <f t="shared" si="11"/>
        <v>1198916.0976</v>
      </c>
      <c r="Z27" s="163">
        <f t="shared" si="12"/>
        <v>5</v>
      </c>
      <c r="AA27" s="170">
        <f t="shared" si="13"/>
        <v>2992800</v>
      </c>
    </row>
    <row r="28" spans="3:27" x14ac:dyDescent="0.25">
      <c r="C28" s="168" t="s">
        <v>562</v>
      </c>
      <c r="D28" s="169">
        <v>9</v>
      </c>
      <c r="E28" s="171">
        <v>55693026.2544</v>
      </c>
      <c r="I28" s="164" t="s">
        <v>288</v>
      </c>
      <c r="J28" s="163">
        <f t="shared" si="0"/>
        <v>6</v>
      </c>
      <c r="K28" s="170">
        <f t="shared" si="1"/>
        <v>7961073.4495999999</v>
      </c>
      <c r="L28" s="163">
        <f>VLOOKUP(I28,$C$86:$E$106,2,FALSE)</f>
        <v>5</v>
      </c>
      <c r="M28" s="170">
        <f>VLOOKUP(I28,$C$86:$E$106,3,FALSE)</f>
        <v>7648766</v>
      </c>
      <c r="N28" s="163"/>
      <c r="O28" s="170"/>
      <c r="P28" s="163"/>
      <c r="Q28" s="170"/>
      <c r="R28" s="163"/>
      <c r="S28" s="170"/>
      <c r="T28" s="163">
        <f t="shared" si="2"/>
        <v>6</v>
      </c>
      <c r="U28" s="170">
        <f t="shared" si="3"/>
        <v>7961073.4495999999</v>
      </c>
      <c r="V28" s="163"/>
      <c r="W28" s="170"/>
      <c r="X28" s="163">
        <f t="shared" si="10"/>
        <v>1</v>
      </c>
      <c r="Y28" s="170">
        <f t="shared" si="11"/>
        <v>312307.44959999999</v>
      </c>
      <c r="Z28" s="163"/>
      <c r="AA28" s="170"/>
    </row>
    <row r="29" spans="3:27" x14ac:dyDescent="0.25">
      <c r="I29" s="164" t="s">
        <v>295</v>
      </c>
      <c r="J29" s="163">
        <f t="shared" si="0"/>
        <v>3</v>
      </c>
      <c r="K29" s="170">
        <f t="shared" si="1"/>
        <v>4824233.5199999996</v>
      </c>
      <c r="L29" s="163"/>
      <c r="M29" s="170"/>
      <c r="N29" s="163">
        <f>VLOOKUP(I29,$C$5:$E$14,2,FALSE)</f>
        <v>1</v>
      </c>
      <c r="O29" s="170">
        <f>VLOOKUP(I29,$C$5:$E$14,3,FALSE)</f>
        <v>3041520</v>
      </c>
      <c r="P29" s="163"/>
      <c r="Q29" s="170"/>
      <c r="R29" s="163"/>
      <c r="S29" s="170"/>
      <c r="T29" s="163">
        <f t="shared" si="2"/>
        <v>4</v>
      </c>
      <c r="U29" s="170">
        <f t="shared" si="3"/>
        <v>7865753.5199999996</v>
      </c>
      <c r="V29" s="163">
        <f t="shared" ref="V29:V35" si="16">VLOOKUP(I29,$C$53:$E$82,2,FALSE)</f>
        <v>3</v>
      </c>
      <c r="W29" s="170">
        <f t="shared" ref="W29:W35" si="17">VLOOKUP(I29,$C$53:$E$82,3,FALSE)</f>
        <v>4824233.5199999996</v>
      </c>
      <c r="X29" s="163"/>
      <c r="Y29" s="170"/>
      <c r="Z29" s="163"/>
      <c r="AA29" s="170"/>
    </row>
    <row r="30" spans="3:27" x14ac:dyDescent="0.25">
      <c r="I30" s="164" t="s">
        <v>300</v>
      </c>
      <c r="J30" s="163">
        <f t="shared" si="0"/>
        <v>4</v>
      </c>
      <c r="K30" s="170">
        <f t="shared" si="1"/>
        <v>803089.90079999994</v>
      </c>
      <c r="L30" s="163">
        <f>VLOOKUP(I30,$C$86:$E$106,2,FALSE)</f>
        <v>1</v>
      </c>
      <c r="M30" s="170">
        <f>VLOOKUP(I30,$C$86:$E$106,3,FALSE)</f>
        <v>389760</v>
      </c>
      <c r="N30" s="163"/>
      <c r="O30" s="170"/>
      <c r="P30" s="163"/>
      <c r="Q30" s="170"/>
      <c r="R30" s="163"/>
      <c r="S30" s="170"/>
      <c r="T30" s="163">
        <f t="shared" si="2"/>
        <v>4</v>
      </c>
      <c r="U30" s="170">
        <f t="shared" si="3"/>
        <v>803089.90079999994</v>
      </c>
      <c r="V30" s="163">
        <f t="shared" si="16"/>
        <v>3</v>
      </c>
      <c r="W30" s="170">
        <f t="shared" si="17"/>
        <v>413329.9008</v>
      </c>
      <c r="X30" s="163"/>
      <c r="Y30" s="170"/>
      <c r="Z30" s="163">
        <f t="shared" si="12"/>
        <v>1</v>
      </c>
      <c r="AA30" s="170">
        <f t="shared" si="13"/>
        <v>9048000</v>
      </c>
    </row>
    <row r="31" spans="3:27" x14ac:dyDescent="0.25">
      <c r="I31" s="164" t="s">
        <v>305</v>
      </c>
      <c r="J31" s="163">
        <f t="shared" si="0"/>
        <v>11</v>
      </c>
      <c r="K31" s="170">
        <f t="shared" si="1"/>
        <v>10415151.408</v>
      </c>
      <c r="L31" s="163">
        <f>VLOOKUP(I31,$C$86:$E$106,2,FALSE)</f>
        <v>1</v>
      </c>
      <c r="M31" s="170">
        <f>VLOOKUP(I31,$C$86:$E$106,3,FALSE)</f>
        <v>4036800</v>
      </c>
      <c r="N31" s="163">
        <f>VLOOKUP(I31,$C$5:$E$14,2,FALSE)</f>
        <v>2</v>
      </c>
      <c r="O31" s="170">
        <f>VLOOKUP(I31,$C$5:$E$14,3,FALSE)</f>
        <v>3005583</v>
      </c>
      <c r="P31" s="163"/>
      <c r="Q31" s="170"/>
      <c r="R31" s="163">
        <f t="shared" si="6"/>
        <v>1</v>
      </c>
      <c r="S31" s="170">
        <f t="shared" si="7"/>
        <v>189378</v>
      </c>
      <c r="T31" s="163">
        <f t="shared" si="2"/>
        <v>14</v>
      </c>
      <c r="U31" s="170">
        <f t="shared" si="3"/>
        <v>13610112.408</v>
      </c>
      <c r="V31" s="163">
        <f t="shared" si="16"/>
        <v>9</v>
      </c>
      <c r="W31" s="170">
        <f t="shared" si="17"/>
        <v>4638351.4079999998</v>
      </c>
      <c r="X31" s="163">
        <f t="shared" si="10"/>
        <v>1</v>
      </c>
      <c r="Y31" s="170">
        <f t="shared" si="11"/>
        <v>1739999.9999999998</v>
      </c>
      <c r="Z31" s="163"/>
      <c r="AA31" s="170"/>
    </row>
    <row r="32" spans="3:27" x14ac:dyDescent="0.25">
      <c r="I32" s="164" t="s">
        <v>325</v>
      </c>
      <c r="J32" s="163">
        <f t="shared" si="0"/>
        <v>17</v>
      </c>
      <c r="K32" s="170">
        <f t="shared" si="1"/>
        <v>16352575.392000003</v>
      </c>
      <c r="L32" s="163">
        <f>VLOOKUP(I32,$C$86:$E$106,2,FALSE)</f>
        <v>1</v>
      </c>
      <c r="M32" s="170">
        <f>VLOOKUP(I32,$C$86:$E$106,3,FALSE)</f>
        <v>3055440</v>
      </c>
      <c r="N32" s="163"/>
      <c r="O32" s="170"/>
      <c r="P32" s="163"/>
      <c r="Q32" s="170"/>
      <c r="R32" s="163"/>
      <c r="S32" s="170"/>
      <c r="T32" s="163">
        <f t="shared" si="2"/>
        <v>17</v>
      </c>
      <c r="U32" s="170">
        <f t="shared" si="3"/>
        <v>16352575.392000003</v>
      </c>
      <c r="V32" s="163">
        <f t="shared" si="16"/>
        <v>8</v>
      </c>
      <c r="W32" s="170">
        <f t="shared" si="17"/>
        <v>5709810.139200001</v>
      </c>
      <c r="X32" s="163">
        <f t="shared" si="10"/>
        <v>8</v>
      </c>
      <c r="Y32" s="170">
        <f t="shared" si="11"/>
        <v>7587325.2528000008</v>
      </c>
      <c r="Z32" s="163"/>
      <c r="AA32" s="170"/>
    </row>
    <row r="33" spans="3:27" x14ac:dyDescent="0.25">
      <c r="I33" s="164" t="s">
        <v>408</v>
      </c>
      <c r="J33" s="163">
        <f t="shared" si="0"/>
        <v>3</v>
      </c>
      <c r="K33" s="170">
        <f t="shared" si="1"/>
        <v>94228623.761600003</v>
      </c>
      <c r="L33" s="163">
        <f>VLOOKUP(I33,$C$86:$E$106,2,FALSE)</f>
        <v>2</v>
      </c>
      <c r="M33" s="170">
        <f>VLOOKUP(I33,$C$86:$E$106,3,FALSE)</f>
        <v>77426843</v>
      </c>
      <c r="N33" s="163"/>
      <c r="O33" s="170"/>
      <c r="P33" s="163"/>
      <c r="Q33" s="170"/>
      <c r="R33" s="163"/>
      <c r="S33" s="170"/>
      <c r="T33" s="163">
        <f t="shared" si="2"/>
        <v>3</v>
      </c>
      <c r="U33" s="170">
        <f t="shared" si="3"/>
        <v>94228623.761600003</v>
      </c>
      <c r="V33" s="163">
        <f t="shared" si="16"/>
        <v>1</v>
      </c>
      <c r="W33" s="170">
        <f t="shared" si="17"/>
        <v>16801780.761599999</v>
      </c>
      <c r="X33" s="163"/>
      <c r="Y33" s="170"/>
      <c r="Z33" s="163"/>
      <c r="AA33" s="170"/>
    </row>
    <row r="34" spans="3:27" x14ac:dyDescent="0.25">
      <c r="C34" s="161" t="s">
        <v>561</v>
      </c>
      <c r="D34" s="161" t="s">
        <v>564</v>
      </c>
      <c r="E34" s="161" t="s">
        <v>577</v>
      </c>
      <c r="I34" s="164" t="s">
        <v>349</v>
      </c>
      <c r="J34" s="163">
        <f t="shared" si="0"/>
        <v>1</v>
      </c>
      <c r="K34" s="170">
        <f t="shared" si="1"/>
        <v>180000</v>
      </c>
      <c r="L34" s="163"/>
      <c r="M34" s="170"/>
      <c r="N34" s="163"/>
      <c r="O34" s="170"/>
      <c r="P34" s="163"/>
      <c r="Q34" s="170"/>
      <c r="R34" s="163"/>
      <c r="S34" s="170"/>
      <c r="T34" s="163">
        <f t="shared" si="2"/>
        <v>1</v>
      </c>
      <c r="U34" s="170">
        <f t="shared" si="3"/>
        <v>180000</v>
      </c>
      <c r="V34" s="163">
        <f t="shared" si="16"/>
        <v>1</v>
      </c>
      <c r="W34" s="170">
        <f t="shared" si="17"/>
        <v>180000</v>
      </c>
      <c r="X34" s="163"/>
      <c r="Y34" s="170"/>
      <c r="Z34" s="163"/>
      <c r="AA34" s="170"/>
    </row>
    <row r="35" spans="3:27" x14ac:dyDescent="0.25">
      <c r="C35" s="164" t="s">
        <v>10</v>
      </c>
      <c r="D35" s="163">
        <v>2</v>
      </c>
      <c r="E35" s="170">
        <v>2217256.5599999996</v>
      </c>
      <c r="I35" s="164" t="s">
        <v>351</v>
      </c>
      <c r="J35" s="163">
        <f t="shared" si="0"/>
        <v>8</v>
      </c>
      <c r="K35" s="170">
        <f t="shared" si="1"/>
        <v>4047406.204799999</v>
      </c>
      <c r="L35" s="163">
        <f>VLOOKUP(I35,$C$86:$E$106,2,FALSE)</f>
        <v>2</v>
      </c>
      <c r="M35" s="170">
        <f>VLOOKUP(I35,$C$86:$E$106,3,FALSE)</f>
        <v>1353285</v>
      </c>
      <c r="N35" s="163">
        <f>VLOOKUP(I35,$C$5:$E$14,2,FALSE)</f>
        <v>1</v>
      </c>
      <c r="O35" s="170">
        <f>VLOOKUP(I35,$C$5:$E$14,3,FALSE)</f>
        <v>276000</v>
      </c>
      <c r="P35" s="163"/>
      <c r="Q35" s="170"/>
      <c r="R35" s="163">
        <f t="shared" si="6"/>
        <v>1</v>
      </c>
      <c r="S35" s="170">
        <f t="shared" si="7"/>
        <v>348036</v>
      </c>
      <c r="T35" s="163">
        <f t="shared" si="2"/>
        <v>10</v>
      </c>
      <c r="U35" s="170">
        <f t="shared" si="3"/>
        <v>4671442.2047999986</v>
      </c>
      <c r="V35" s="163">
        <f t="shared" si="16"/>
        <v>5</v>
      </c>
      <c r="W35" s="170">
        <f t="shared" si="17"/>
        <v>2623462.7279999992</v>
      </c>
      <c r="X35" s="163">
        <f t="shared" si="10"/>
        <v>1</v>
      </c>
      <c r="Y35" s="170">
        <f t="shared" si="11"/>
        <v>70658.476799999989</v>
      </c>
      <c r="Z35" s="163">
        <f t="shared" si="12"/>
        <v>2</v>
      </c>
      <c r="AA35" s="170">
        <f t="shared" si="13"/>
        <v>612480</v>
      </c>
    </row>
    <row r="36" spans="3:27" x14ac:dyDescent="0.25">
      <c r="C36" s="164" t="s">
        <v>54</v>
      </c>
      <c r="D36" s="163">
        <v>1</v>
      </c>
      <c r="E36" s="170">
        <v>445871.51999999996</v>
      </c>
      <c r="I36" s="164" t="s">
        <v>366</v>
      </c>
      <c r="J36" s="163">
        <f t="shared" si="0"/>
        <v>1</v>
      </c>
      <c r="K36" s="170">
        <f t="shared" si="1"/>
        <v>1720205.7599999998</v>
      </c>
      <c r="L36" s="163"/>
      <c r="M36" s="170"/>
      <c r="N36" s="163">
        <f>VLOOKUP(I36,$C$5:$E$14,2,FALSE)</f>
        <v>1</v>
      </c>
      <c r="O36" s="170">
        <f>VLOOKUP(I36,$C$5:$E$14,3,FALSE)</f>
        <v>680340</v>
      </c>
      <c r="P36" s="163"/>
      <c r="Q36" s="170"/>
      <c r="R36" s="163"/>
      <c r="S36" s="170"/>
      <c r="T36" s="163">
        <f t="shared" si="2"/>
        <v>2</v>
      </c>
      <c r="U36" s="170">
        <f t="shared" si="3"/>
        <v>2400545.7599999998</v>
      </c>
      <c r="V36" s="163"/>
      <c r="W36" s="170"/>
      <c r="X36" s="163">
        <f t="shared" si="10"/>
        <v>1</v>
      </c>
      <c r="Y36" s="170">
        <f t="shared" si="11"/>
        <v>1720205.7599999998</v>
      </c>
      <c r="Z36" s="163"/>
      <c r="AA36" s="170"/>
    </row>
    <row r="37" spans="3:27" x14ac:dyDescent="0.25">
      <c r="C37" s="164" t="s">
        <v>65</v>
      </c>
      <c r="D37" s="163">
        <v>5</v>
      </c>
      <c r="E37" s="170">
        <v>3385974.9984000004</v>
      </c>
      <c r="I37" s="164" t="s">
        <v>370</v>
      </c>
      <c r="J37" s="163">
        <f t="shared" si="0"/>
        <v>11</v>
      </c>
      <c r="K37" s="170">
        <f t="shared" si="1"/>
        <v>12509642.903999999</v>
      </c>
      <c r="L37" s="163">
        <f>VLOOKUP(I37,$C$86:$E$106,2,FALSE)</f>
        <v>2</v>
      </c>
      <c r="M37" s="170">
        <f>VLOOKUP(I37,$C$86:$E$106,3,FALSE)</f>
        <v>1533567</v>
      </c>
      <c r="N37" s="163"/>
      <c r="O37" s="170"/>
      <c r="P37" s="163"/>
      <c r="Q37" s="170"/>
      <c r="R37" s="163"/>
      <c r="S37" s="170"/>
      <c r="T37" s="163">
        <f t="shared" si="2"/>
        <v>11</v>
      </c>
      <c r="U37" s="170">
        <f t="shared" si="3"/>
        <v>12509642.903999999</v>
      </c>
      <c r="V37" s="163">
        <f>VLOOKUP(I37,$C$53:$E$82,2,FALSE)</f>
        <v>4</v>
      </c>
      <c r="W37" s="170">
        <f>VLOOKUP(I37,$C$53:$E$82,3,FALSE)</f>
        <v>3343751.8752000001</v>
      </c>
      <c r="X37" s="163">
        <f t="shared" si="10"/>
        <v>5</v>
      </c>
      <c r="Y37" s="170">
        <f t="shared" si="11"/>
        <v>7632324.0287999995</v>
      </c>
      <c r="Z37" s="163"/>
      <c r="AA37" s="170"/>
    </row>
    <row r="38" spans="3:27" x14ac:dyDescent="0.25">
      <c r="C38" s="164" t="s">
        <v>134</v>
      </c>
      <c r="D38" s="163">
        <v>1</v>
      </c>
      <c r="E38" s="170">
        <v>69600</v>
      </c>
      <c r="I38" s="164" t="s">
        <v>386</v>
      </c>
      <c r="J38" s="163">
        <f t="shared" si="0"/>
        <v>10</v>
      </c>
      <c r="K38" s="170">
        <f t="shared" si="1"/>
        <v>9634714.8159999996</v>
      </c>
      <c r="L38" s="163">
        <f>VLOOKUP(I38,$C$86:$E$106,2,FALSE)</f>
        <v>7</v>
      </c>
      <c r="M38" s="170">
        <f>VLOOKUP(I38,$C$86:$E$106,3,FALSE)</f>
        <v>8803624</v>
      </c>
      <c r="N38" s="163"/>
      <c r="O38" s="170"/>
      <c r="P38" s="163">
        <f t="shared" si="4"/>
        <v>1</v>
      </c>
      <c r="Q38" s="170">
        <f t="shared" si="5"/>
        <v>2088000</v>
      </c>
      <c r="R38" s="163"/>
      <c r="S38" s="170"/>
      <c r="T38" s="163">
        <f t="shared" si="2"/>
        <v>11</v>
      </c>
      <c r="U38" s="170">
        <f t="shared" si="3"/>
        <v>11722714.816</v>
      </c>
      <c r="V38" s="163">
        <f>VLOOKUP(I38,$C$53:$E$82,2,FALSE)</f>
        <v>3</v>
      </c>
      <c r="W38" s="170">
        <f>VLOOKUP(I38,$C$53:$E$82,3,FALSE)</f>
        <v>831090.81599999988</v>
      </c>
      <c r="X38" s="163"/>
      <c r="Y38" s="170"/>
      <c r="Z38" s="163">
        <f t="shared" si="12"/>
        <v>1</v>
      </c>
      <c r="AA38" s="170">
        <f t="shared" si="13"/>
        <v>3744480</v>
      </c>
    </row>
    <row r="39" spans="3:27" x14ac:dyDescent="0.25">
      <c r="C39" s="164" t="s">
        <v>146</v>
      </c>
      <c r="D39" s="163">
        <v>1</v>
      </c>
      <c r="E39" s="170">
        <v>223555.19999999998</v>
      </c>
      <c r="I39" s="164" t="s">
        <v>555</v>
      </c>
      <c r="J39" s="163">
        <f t="shared" si="0"/>
        <v>0</v>
      </c>
      <c r="K39" s="170">
        <f t="shared" si="1"/>
        <v>0</v>
      </c>
      <c r="L39" s="163"/>
      <c r="M39" s="170"/>
      <c r="N39" s="163"/>
      <c r="O39" s="170"/>
      <c r="P39" s="163">
        <f t="shared" si="4"/>
        <v>1</v>
      </c>
      <c r="Q39" s="170">
        <f t="shared" si="5"/>
        <v>306000</v>
      </c>
      <c r="R39" s="163"/>
      <c r="S39" s="170"/>
      <c r="T39" s="163">
        <f t="shared" si="2"/>
        <v>1</v>
      </c>
      <c r="U39" s="170">
        <f t="shared" si="3"/>
        <v>306000</v>
      </c>
      <c r="V39" s="163"/>
      <c r="W39" s="170"/>
      <c r="X39" s="163"/>
      <c r="Y39" s="170"/>
      <c r="Z39" s="163"/>
      <c r="AA39" s="170"/>
    </row>
    <row r="40" spans="3:27" x14ac:dyDescent="0.25">
      <c r="C40" s="164" t="s">
        <v>148</v>
      </c>
      <c r="D40" s="163">
        <v>4</v>
      </c>
      <c r="E40" s="170">
        <v>228936.67199999996</v>
      </c>
      <c r="I40" s="164" t="s">
        <v>397</v>
      </c>
      <c r="J40" s="163">
        <f t="shared" si="0"/>
        <v>9</v>
      </c>
      <c r="K40" s="170">
        <f t="shared" si="1"/>
        <v>3364621.8256000001</v>
      </c>
      <c r="L40" s="163">
        <f>VLOOKUP(I40,$C$86:$E$106,2,FALSE)</f>
        <v>4</v>
      </c>
      <c r="M40" s="170">
        <f>VLOOKUP(I40,$C$86:$E$106,3,FALSE)</f>
        <v>2029915</v>
      </c>
      <c r="N40" s="163"/>
      <c r="O40" s="170"/>
      <c r="P40" s="163">
        <f t="shared" si="4"/>
        <v>1</v>
      </c>
      <c r="Q40" s="170">
        <f t="shared" si="5"/>
        <v>556800</v>
      </c>
      <c r="R40" s="163"/>
      <c r="S40" s="170"/>
      <c r="T40" s="163">
        <f t="shared" si="2"/>
        <v>10</v>
      </c>
      <c r="U40" s="170">
        <f t="shared" si="3"/>
        <v>3921421.8256000001</v>
      </c>
      <c r="V40" s="163">
        <f>VLOOKUP(I40,$C$53:$E$82,2,FALSE)</f>
        <v>5</v>
      </c>
      <c r="W40" s="170">
        <f>VLOOKUP(I40,$C$53:$E$82,3,FALSE)</f>
        <v>1334706.8256000001</v>
      </c>
      <c r="X40" s="163"/>
      <c r="Y40" s="170"/>
      <c r="Z40" s="163">
        <f t="shared" si="12"/>
        <v>1</v>
      </c>
      <c r="AA40" s="170">
        <f t="shared" si="13"/>
        <v>167040</v>
      </c>
    </row>
    <row r="41" spans="3:27" x14ac:dyDescent="0.25">
      <c r="C41" s="164" t="s">
        <v>248</v>
      </c>
      <c r="D41" s="163">
        <v>3</v>
      </c>
      <c r="E41" s="170">
        <v>1441920</v>
      </c>
      <c r="I41" s="168" t="s">
        <v>562</v>
      </c>
      <c r="J41" s="169">
        <f>SUM(J5:J40)</f>
        <v>243</v>
      </c>
      <c r="K41" s="171">
        <f>SUM(K5:K40)</f>
        <v>514509515.83200002</v>
      </c>
      <c r="L41" s="169">
        <f>SUM(L5:L40)</f>
        <v>50</v>
      </c>
      <c r="M41" s="171">
        <f>SUM(M5:M40)</f>
        <v>194144539</v>
      </c>
      <c r="N41" s="169">
        <f t="shared" ref="N41:O41" si="18">SUM(N5:N40)</f>
        <v>11</v>
      </c>
      <c r="O41" s="171">
        <f t="shared" si="18"/>
        <v>16325030</v>
      </c>
      <c r="P41" s="169">
        <f t="shared" ref="P41" si="19">SUM(P5:P40)</f>
        <v>9</v>
      </c>
      <c r="Q41" s="171">
        <f t="shared" ref="Q41" si="20">SUM(Q5:Q40)</f>
        <v>55693026.2544</v>
      </c>
      <c r="R41" s="169">
        <f t="shared" ref="R41" si="21">SUM(R5:R40)</f>
        <v>7</v>
      </c>
      <c r="S41" s="171">
        <f t="shared" ref="S41" si="22">SUM(S5:S40)</f>
        <v>752193</v>
      </c>
      <c r="T41" s="169">
        <f>SUM(T5:T40)</f>
        <v>270</v>
      </c>
      <c r="U41" s="171">
        <f>SUM(U5:U40)</f>
        <v>587279765.08640003</v>
      </c>
      <c r="V41" s="169">
        <f>SUM(V5:V40)</f>
        <v>157</v>
      </c>
      <c r="W41" s="171">
        <f>SUM(W5:W40)</f>
        <v>292090124.81599998</v>
      </c>
      <c r="X41" s="169">
        <f t="shared" ref="X41" si="23">SUM(X5:X40)</f>
        <v>36</v>
      </c>
      <c r="Y41" s="171">
        <f t="shared" ref="Y41" si="24">SUM(Y5:Y40)</f>
        <v>28274852.015999999</v>
      </c>
      <c r="Z41" s="169">
        <f t="shared" ref="Z41" si="25">SUM(Z5:Z40)</f>
        <v>23</v>
      </c>
      <c r="AA41" s="171">
        <f t="shared" ref="AA41" si="26">SUM(AA5:AA40)</f>
        <v>95764016.083199993</v>
      </c>
    </row>
    <row r="42" spans="3:27" x14ac:dyDescent="0.25">
      <c r="C42" s="164" t="s">
        <v>273</v>
      </c>
      <c r="D42" s="163">
        <v>2</v>
      </c>
      <c r="E42" s="170">
        <v>1198916.0976</v>
      </c>
      <c r="T42" s="174"/>
      <c r="Y42" s="172"/>
    </row>
    <row r="43" spans="3:27" x14ac:dyDescent="0.25">
      <c r="C43" s="164" t="s">
        <v>288</v>
      </c>
      <c r="D43" s="163">
        <v>1</v>
      </c>
      <c r="E43" s="170">
        <v>312307.44959999999</v>
      </c>
      <c r="I43" s="160" t="s">
        <v>588</v>
      </c>
      <c r="U43" s="172"/>
    </row>
    <row r="44" spans="3:27" x14ac:dyDescent="0.25">
      <c r="C44" s="164" t="s">
        <v>305</v>
      </c>
      <c r="D44" s="163">
        <v>1</v>
      </c>
      <c r="E44" s="170">
        <v>1739999.9999999998</v>
      </c>
    </row>
    <row r="45" spans="3:27" x14ac:dyDescent="0.25">
      <c r="C45" s="164" t="s">
        <v>325</v>
      </c>
      <c r="D45" s="163">
        <v>8</v>
      </c>
      <c r="E45" s="170">
        <v>7587325.2528000008</v>
      </c>
    </row>
    <row r="46" spans="3:27" x14ac:dyDescent="0.25">
      <c r="C46" s="164" t="s">
        <v>351</v>
      </c>
      <c r="D46" s="163">
        <v>1</v>
      </c>
      <c r="E46" s="170">
        <v>70658.476799999989</v>
      </c>
    </row>
    <row r="47" spans="3:27" x14ac:dyDescent="0.25">
      <c r="C47" s="164" t="s">
        <v>366</v>
      </c>
      <c r="D47" s="163">
        <v>1</v>
      </c>
      <c r="E47" s="170">
        <v>1720205.7599999998</v>
      </c>
      <c r="W47" s="172"/>
    </row>
    <row r="48" spans="3:27" x14ac:dyDescent="0.25">
      <c r="C48" s="164" t="s">
        <v>370</v>
      </c>
      <c r="D48" s="163">
        <v>5</v>
      </c>
      <c r="E48" s="170">
        <v>7632324.0287999995</v>
      </c>
      <c r="W48" s="172"/>
    </row>
    <row r="49" spans="3:23" x14ac:dyDescent="0.25">
      <c r="C49" s="168" t="s">
        <v>562</v>
      </c>
      <c r="D49" s="169">
        <v>36</v>
      </c>
      <c r="E49" s="171">
        <v>28274852.015999995</v>
      </c>
      <c r="W49" s="172"/>
    </row>
    <row r="53" spans="3:23" x14ac:dyDescent="0.25">
      <c r="C53" s="161" t="s">
        <v>561</v>
      </c>
      <c r="D53" s="161" t="s">
        <v>564</v>
      </c>
      <c r="E53" s="161" t="s">
        <v>581</v>
      </c>
    </row>
    <row r="54" spans="3:23" x14ac:dyDescent="0.25">
      <c r="C54" s="164" t="s">
        <v>10</v>
      </c>
      <c r="D54" s="163">
        <v>2</v>
      </c>
      <c r="E54" s="165">
        <v>8908789.5599999987</v>
      </c>
    </row>
    <row r="55" spans="3:23" x14ac:dyDescent="0.25">
      <c r="C55" s="164" t="s">
        <v>54</v>
      </c>
      <c r="D55" s="163">
        <v>8</v>
      </c>
      <c r="E55" s="165">
        <v>3015323.5343999998</v>
      </c>
    </row>
    <row r="56" spans="3:23" x14ac:dyDescent="0.25">
      <c r="C56" s="164" t="s">
        <v>65</v>
      </c>
      <c r="D56" s="163">
        <v>10</v>
      </c>
      <c r="E56" s="165">
        <v>3434769.8640000001</v>
      </c>
    </row>
    <row r="57" spans="3:23" x14ac:dyDescent="0.25">
      <c r="C57" s="164" t="s">
        <v>35</v>
      </c>
      <c r="D57" s="163">
        <v>7</v>
      </c>
      <c r="E57" s="165">
        <v>23095585.847999997</v>
      </c>
    </row>
    <row r="58" spans="3:23" x14ac:dyDescent="0.25">
      <c r="C58" s="164" t="s">
        <v>47</v>
      </c>
      <c r="D58" s="163">
        <v>4</v>
      </c>
      <c r="E58" s="165">
        <v>2403891.216</v>
      </c>
    </row>
    <row r="59" spans="3:23" x14ac:dyDescent="0.25">
      <c r="C59" s="164" t="s">
        <v>99</v>
      </c>
      <c r="D59" s="163">
        <v>11</v>
      </c>
      <c r="E59" s="165">
        <v>13612228.2432</v>
      </c>
    </row>
    <row r="60" spans="3:23" x14ac:dyDescent="0.25">
      <c r="C60" s="164" t="s">
        <v>207</v>
      </c>
      <c r="D60" s="163">
        <v>1</v>
      </c>
      <c r="E60" s="165">
        <v>23056541.639999997</v>
      </c>
    </row>
    <row r="61" spans="3:23" x14ac:dyDescent="0.25">
      <c r="C61" s="164" t="s">
        <v>209</v>
      </c>
      <c r="D61" s="163">
        <v>8</v>
      </c>
      <c r="E61" s="165">
        <v>17879196.384</v>
      </c>
    </row>
    <row r="62" spans="3:23" x14ac:dyDescent="0.25">
      <c r="C62" s="164" t="s">
        <v>122</v>
      </c>
      <c r="D62" s="163">
        <v>10</v>
      </c>
      <c r="E62" s="165">
        <v>8159977.2191999992</v>
      </c>
    </row>
    <row r="63" spans="3:23" x14ac:dyDescent="0.25">
      <c r="C63" s="164" t="s">
        <v>134</v>
      </c>
      <c r="D63" s="163">
        <v>4</v>
      </c>
      <c r="E63" s="165">
        <v>541515.84</v>
      </c>
    </row>
    <row r="64" spans="3:23" x14ac:dyDescent="0.25">
      <c r="C64" s="164" t="s">
        <v>148</v>
      </c>
      <c r="D64" s="163">
        <v>19</v>
      </c>
      <c r="E64" s="165">
        <v>31588392.912</v>
      </c>
    </row>
    <row r="65" spans="3:5" x14ac:dyDescent="0.25">
      <c r="C65" s="164" t="s">
        <v>222</v>
      </c>
      <c r="D65" s="163">
        <v>5</v>
      </c>
      <c r="E65" s="165">
        <v>3194432.1743999999</v>
      </c>
    </row>
    <row r="66" spans="3:5" x14ac:dyDescent="0.25">
      <c r="C66" s="164" t="s">
        <v>233</v>
      </c>
      <c r="D66" s="163">
        <v>2</v>
      </c>
      <c r="E66" s="165">
        <v>238270.58879999997</v>
      </c>
    </row>
    <row r="67" spans="3:5" x14ac:dyDescent="0.25">
      <c r="C67" s="164" t="s">
        <v>239</v>
      </c>
      <c r="D67" s="163">
        <v>1</v>
      </c>
      <c r="E67" s="165">
        <v>299999.9424</v>
      </c>
    </row>
    <row r="68" spans="3:5" x14ac:dyDescent="0.25">
      <c r="C68" s="164" t="s">
        <v>90</v>
      </c>
      <c r="D68" s="163">
        <v>5</v>
      </c>
      <c r="E68" s="165">
        <v>94694795</v>
      </c>
    </row>
    <row r="69" spans="3:5" x14ac:dyDescent="0.25">
      <c r="C69" s="164" t="s">
        <v>406</v>
      </c>
      <c r="D69" s="163">
        <v>1</v>
      </c>
      <c r="E69" s="165">
        <v>2254250.1792000001</v>
      </c>
    </row>
    <row r="70" spans="3:5" x14ac:dyDescent="0.25">
      <c r="C70" s="164" t="s">
        <v>241</v>
      </c>
      <c r="D70" s="163">
        <v>1</v>
      </c>
      <c r="E70" s="165">
        <v>463923.53279999993</v>
      </c>
    </row>
    <row r="71" spans="3:5" x14ac:dyDescent="0.25">
      <c r="C71" s="164" t="s">
        <v>248</v>
      </c>
      <c r="D71" s="163">
        <v>12</v>
      </c>
      <c r="E71" s="165">
        <v>11870009.601599999</v>
      </c>
    </row>
    <row r="72" spans="3:5" x14ac:dyDescent="0.25">
      <c r="C72" s="164" t="s">
        <v>273</v>
      </c>
      <c r="D72" s="163">
        <v>4</v>
      </c>
      <c r="E72" s="165">
        <v>2677713.5615999997</v>
      </c>
    </row>
    <row r="73" spans="3:5" x14ac:dyDescent="0.25">
      <c r="C73" s="164" t="s">
        <v>295</v>
      </c>
      <c r="D73" s="163">
        <v>3</v>
      </c>
      <c r="E73" s="165">
        <v>4824233.5199999996</v>
      </c>
    </row>
    <row r="74" spans="3:5" x14ac:dyDescent="0.25">
      <c r="C74" s="164" t="s">
        <v>300</v>
      </c>
      <c r="D74" s="163">
        <v>3</v>
      </c>
      <c r="E74" s="165">
        <v>413329.9008</v>
      </c>
    </row>
    <row r="75" spans="3:5" x14ac:dyDescent="0.25">
      <c r="C75" s="164" t="s">
        <v>305</v>
      </c>
      <c r="D75" s="163">
        <v>9</v>
      </c>
      <c r="E75" s="165">
        <v>4638351.4079999998</v>
      </c>
    </row>
    <row r="76" spans="3:5" x14ac:dyDescent="0.25">
      <c r="C76" s="164" t="s">
        <v>325</v>
      </c>
      <c r="D76" s="163">
        <v>8</v>
      </c>
      <c r="E76" s="165">
        <v>5709810.139200001</v>
      </c>
    </row>
    <row r="77" spans="3:5" x14ac:dyDescent="0.25">
      <c r="C77" s="164" t="s">
        <v>408</v>
      </c>
      <c r="D77" s="163">
        <v>1</v>
      </c>
      <c r="E77" s="165">
        <v>16801780.761599999</v>
      </c>
    </row>
    <row r="78" spans="3:5" x14ac:dyDescent="0.25">
      <c r="C78" s="164" t="s">
        <v>349</v>
      </c>
      <c r="D78" s="163">
        <v>1</v>
      </c>
      <c r="E78" s="165">
        <v>180000</v>
      </c>
    </row>
    <row r="79" spans="3:5" x14ac:dyDescent="0.25">
      <c r="C79" s="164" t="s">
        <v>351</v>
      </c>
      <c r="D79" s="163">
        <v>5</v>
      </c>
      <c r="E79" s="165">
        <v>2623462.7279999992</v>
      </c>
    </row>
    <row r="80" spans="3:5" x14ac:dyDescent="0.25">
      <c r="C80" s="164" t="s">
        <v>370</v>
      </c>
      <c r="D80" s="163">
        <v>4</v>
      </c>
      <c r="E80" s="165">
        <v>3343751.8752000001</v>
      </c>
    </row>
    <row r="81" spans="3:5" x14ac:dyDescent="0.25">
      <c r="C81" s="164" t="s">
        <v>386</v>
      </c>
      <c r="D81" s="163">
        <v>3</v>
      </c>
      <c r="E81" s="165">
        <v>831090.81599999988</v>
      </c>
    </row>
    <row r="82" spans="3:5" x14ac:dyDescent="0.25">
      <c r="C82" s="164" t="s">
        <v>397</v>
      </c>
      <c r="D82" s="163">
        <v>5</v>
      </c>
      <c r="E82" s="165">
        <v>1334706.8256000001</v>
      </c>
    </row>
    <row r="83" spans="3:5" x14ac:dyDescent="0.25">
      <c r="C83" s="168" t="s">
        <v>562</v>
      </c>
      <c r="D83" s="169">
        <v>157</v>
      </c>
      <c r="E83" s="173">
        <v>292090124.81600004</v>
      </c>
    </row>
    <row r="85" spans="3:5" x14ac:dyDescent="0.25">
      <c r="E85" s="161" t="s">
        <v>582</v>
      </c>
    </row>
    <row r="86" spans="3:5" x14ac:dyDescent="0.25">
      <c r="C86" s="164" t="s">
        <v>10</v>
      </c>
      <c r="D86" s="163">
        <v>1</v>
      </c>
      <c r="E86" s="165">
        <v>330510</v>
      </c>
    </row>
    <row r="87" spans="3:5" x14ac:dyDescent="0.25">
      <c r="C87" s="164" t="s">
        <v>19</v>
      </c>
      <c r="D87" s="163">
        <v>1</v>
      </c>
      <c r="E87" s="165">
        <v>4593600</v>
      </c>
    </row>
    <row r="88" spans="3:5" x14ac:dyDescent="0.25">
      <c r="C88" s="164" t="s">
        <v>23</v>
      </c>
      <c r="D88" s="163">
        <v>5</v>
      </c>
      <c r="E88" s="165">
        <v>5760812</v>
      </c>
    </row>
    <row r="89" spans="3:5" x14ac:dyDescent="0.25">
      <c r="C89" s="164" t="s">
        <v>33</v>
      </c>
      <c r="D89" s="163">
        <v>1</v>
      </c>
      <c r="E89" s="165">
        <v>166920</v>
      </c>
    </row>
    <row r="90" spans="3:5" x14ac:dyDescent="0.25">
      <c r="C90" s="164" t="s">
        <v>99</v>
      </c>
      <c r="D90" s="163">
        <v>1</v>
      </c>
      <c r="E90" s="165">
        <v>6109289</v>
      </c>
    </row>
    <row r="91" spans="3:5" x14ac:dyDescent="0.25">
      <c r="C91" s="164" t="s">
        <v>146</v>
      </c>
      <c r="D91" s="163">
        <v>2</v>
      </c>
      <c r="E91" s="165">
        <v>18441428</v>
      </c>
    </row>
    <row r="92" spans="3:5" x14ac:dyDescent="0.25">
      <c r="C92" s="164" t="s">
        <v>148</v>
      </c>
      <c r="D92" s="163">
        <v>4</v>
      </c>
      <c r="E92" s="165">
        <v>2200551</v>
      </c>
    </row>
    <row r="93" spans="3:5" x14ac:dyDescent="0.25">
      <c r="C93" s="164" t="s">
        <v>222</v>
      </c>
      <c r="D93" s="163">
        <v>2</v>
      </c>
      <c r="E93" s="165">
        <v>1615416</v>
      </c>
    </row>
    <row r="94" spans="3:5" x14ac:dyDescent="0.25">
      <c r="C94" s="164" t="s">
        <v>90</v>
      </c>
      <c r="D94" s="163">
        <v>2</v>
      </c>
      <c r="E94" s="165">
        <v>45958373</v>
      </c>
    </row>
    <row r="95" spans="3:5" x14ac:dyDescent="0.25">
      <c r="C95" s="164" t="s">
        <v>241</v>
      </c>
      <c r="D95" s="163">
        <v>3</v>
      </c>
      <c r="E95" s="165">
        <v>2260315</v>
      </c>
    </row>
    <row r="96" spans="3:5" x14ac:dyDescent="0.25">
      <c r="C96" s="164" t="s">
        <v>248</v>
      </c>
      <c r="D96" s="163">
        <v>1</v>
      </c>
      <c r="E96" s="165">
        <v>276005</v>
      </c>
    </row>
    <row r="97" spans="3:5" x14ac:dyDescent="0.25">
      <c r="C97" s="164" t="s">
        <v>273</v>
      </c>
      <c r="D97" s="163">
        <v>2</v>
      </c>
      <c r="E97" s="165">
        <v>153320</v>
      </c>
    </row>
    <row r="98" spans="3:5" x14ac:dyDescent="0.25">
      <c r="C98" s="164" t="s">
        <v>288</v>
      </c>
      <c r="D98" s="163">
        <v>5</v>
      </c>
      <c r="E98" s="165">
        <v>7648766</v>
      </c>
    </row>
    <row r="99" spans="3:5" x14ac:dyDescent="0.25">
      <c r="C99" s="164" t="s">
        <v>300</v>
      </c>
      <c r="D99" s="163">
        <v>1</v>
      </c>
      <c r="E99" s="165">
        <v>389760</v>
      </c>
    </row>
    <row r="100" spans="3:5" x14ac:dyDescent="0.25">
      <c r="C100" s="164" t="s">
        <v>305</v>
      </c>
      <c r="D100" s="163">
        <v>1</v>
      </c>
      <c r="E100" s="165">
        <v>4036800</v>
      </c>
    </row>
    <row r="101" spans="3:5" x14ac:dyDescent="0.25">
      <c r="C101" s="164" t="s">
        <v>325</v>
      </c>
      <c r="D101" s="163">
        <v>1</v>
      </c>
      <c r="E101" s="165">
        <v>3055440</v>
      </c>
    </row>
    <row r="102" spans="3:5" x14ac:dyDescent="0.25">
      <c r="C102" s="164" t="s">
        <v>408</v>
      </c>
      <c r="D102" s="163">
        <v>2</v>
      </c>
      <c r="E102" s="165">
        <v>77426843</v>
      </c>
    </row>
    <row r="103" spans="3:5" x14ac:dyDescent="0.25">
      <c r="C103" s="164" t="s">
        <v>351</v>
      </c>
      <c r="D103" s="163">
        <v>2</v>
      </c>
      <c r="E103" s="165">
        <v>1353285</v>
      </c>
    </row>
    <row r="104" spans="3:5" x14ac:dyDescent="0.25">
      <c r="C104" s="164" t="s">
        <v>370</v>
      </c>
      <c r="D104" s="163">
        <v>2</v>
      </c>
      <c r="E104" s="165">
        <v>1533567</v>
      </c>
    </row>
    <row r="105" spans="3:5" x14ac:dyDescent="0.25">
      <c r="C105" s="164" t="s">
        <v>386</v>
      </c>
      <c r="D105" s="163">
        <v>7</v>
      </c>
      <c r="E105" s="165">
        <v>8803624</v>
      </c>
    </row>
    <row r="106" spans="3:5" x14ac:dyDescent="0.25">
      <c r="C106" s="164" t="s">
        <v>397</v>
      </c>
      <c r="D106" s="163">
        <v>4</v>
      </c>
      <c r="E106" s="165">
        <v>2029915</v>
      </c>
    </row>
    <row r="107" spans="3:5" x14ac:dyDescent="0.25">
      <c r="C107" s="168" t="s">
        <v>562</v>
      </c>
      <c r="D107" s="169">
        <v>50</v>
      </c>
      <c r="E107" s="173">
        <v>194144539</v>
      </c>
    </row>
    <row r="110" spans="3:5" x14ac:dyDescent="0.25">
      <c r="C110" s="161" t="s">
        <v>561</v>
      </c>
      <c r="D110" s="161" t="s">
        <v>564</v>
      </c>
      <c r="E110" s="161" t="s">
        <v>583</v>
      </c>
    </row>
    <row r="111" spans="3:5" x14ac:dyDescent="0.25">
      <c r="C111" s="164" t="s">
        <v>54</v>
      </c>
      <c r="D111" s="163">
        <v>1</v>
      </c>
      <c r="E111" s="165">
        <v>73080</v>
      </c>
    </row>
    <row r="112" spans="3:5" x14ac:dyDescent="0.25">
      <c r="C112" s="164" t="s">
        <v>148</v>
      </c>
      <c r="D112" s="163">
        <v>4</v>
      </c>
      <c r="E112" s="165">
        <v>141699</v>
      </c>
    </row>
    <row r="113" spans="3:5" x14ac:dyDescent="0.25">
      <c r="C113" s="164" t="s">
        <v>305</v>
      </c>
      <c r="D113" s="163">
        <v>1</v>
      </c>
      <c r="E113" s="165">
        <v>189378</v>
      </c>
    </row>
    <row r="114" spans="3:5" x14ac:dyDescent="0.25">
      <c r="C114" s="164" t="s">
        <v>351</v>
      </c>
      <c r="D114" s="163">
        <v>1</v>
      </c>
      <c r="E114" s="165">
        <v>348036</v>
      </c>
    </row>
    <row r="115" spans="3:5" x14ac:dyDescent="0.25">
      <c r="C115" s="168" t="s">
        <v>562</v>
      </c>
      <c r="D115" s="169">
        <v>7</v>
      </c>
      <c r="E115" s="173">
        <v>752193</v>
      </c>
    </row>
    <row r="119" spans="3:5" x14ac:dyDescent="0.25">
      <c r="C119" t="s">
        <v>54</v>
      </c>
      <c r="D119">
        <v>2</v>
      </c>
      <c r="E119" s="167">
        <v>8556000</v>
      </c>
    </row>
    <row r="120" spans="3:5" x14ac:dyDescent="0.25">
      <c r="C120" t="s">
        <v>99</v>
      </c>
      <c r="D120">
        <v>1</v>
      </c>
      <c r="E120" s="167">
        <v>1809599.9999999998</v>
      </c>
    </row>
    <row r="121" spans="3:5" x14ac:dyDescent="0.25">
      <c r="C121" t="s">
        <v>209</v>
      </c>
      <c r="D121">
        <v>2</v>
      </c>
      <c r="E121" s="167">
        <v>21576000</v>
      </c>
    </row>
    <row r="122" spans="3:5" x14ac:dyDescent="0.25">
      <c r="C122" t="s">
        <v>148</v>
      </c>
      <c r="D122">
        <v>1</v>
      </c>
      <c r="E122" s="167">
        <v>13224000</v>
      </c>
    </row>
    <row r="123" spans="3:5" x14ac:dyDescent="0.25">
      <c r="C123" t="s">
        <v>222</v>
      </c>
      <c r="D123">
        <v>3</v>
      </c>
      <c r="E123" s="167">
        <v>3793920</v>
      </c>
    </row>
    <row r="124" spans="3:5" x14ac:dyDescent="0.25">
      <c r="C124" t="s">
        <v>90</v>
      </c>
      <c r="D124">
        <v>1</v>
      </c>
      <c r="E124" s="167">
        <v>23446736.083199997</v>
      </c>
    </row>
    <row r="125" spans="3:5" x14ac:dyDescent="0.25">
      <c r="C125" t="s">
        <v>248</v>
      </c>
      <c r="D125">
        <v>3</v>
      </c>
      <c r="E125" s="167">
        <v>6792960</v>
      </c>
    </row>
    <row r="126" spans="3:5" x14ac:dyDescent="0.25">
      <c r="C126" t="s">
        <v>273</v>
      </c>
      <c r="D126">
        <v>5</v>
      </c>
      <c r="E126" s="167">
        <v>2992800</v>
      </c>
    </row>
    <row r="127" spans="3:5" x14ac:dyDescent="0.25">
      <c r="C127" t="s">
        <v>300</v>
      </c>
      <c r="D127">
        <v>1</v>
      </c>
      <c r="E127" s="167">
        <v>9048000</v>
      </c>
    </row>
    <row r="128" spans="3:5" x14ac:dyDescent="0.25">
      <c r="C128" t="s">
        <v>351</v>
      </c>
      <c r="D128">
        <v>2</v>
      </c>
      <c r="E128" s="167">
        <v>612480</v>
      </c>
    </row>
    <row r="129" spans="3:5" x14ac:dyDescent="0.25">
      <c r="C129" t="s">
        <v>386</v>
      </c>
      <c r="D129">
        <v>1</v>
      </c>
      <c r="E129" s="167">
        <v>3744480</v>
      </c>
    </row>
    <row r="130" spans="3:5" x14ac:dyDescent="0.25">
      <c r="C130" t="s">
        <v>397</v>
      </c>
      <c r="D130">
        <v>1</v>
      </c>
      <c r="E130" s="167">
        <v>167040</v>
      </c>
    </row>
  </sheetData>
  <mergeCells count="12">
    <mergeCell ref="I1:U1"/>
    <mergeCell ref="V1:AA1"/>
    <mergeCell ref="Z3:AA3"/>
    <mergeCell ref="T3:U3"/>
    <mergeCell ref="I3:I4"/>
    <mergeCell ref="J3:K3"/>
    <mergeCell ref="X3:Y3"/>
    <mergeCell ref="L3:M3"/>
    <mergeCell ref="V3:W3"/>
    <mergeCell ref="N3:O3"/>
    <mergeCell ref="P3:Q3"/>
    <mergeCell ref="R3:S3"/>
  </mergeCells>
  <pageMargins left="0.7" right="0.7" top="0.75" bottom="0.75" header="0.3" footer="0.3"/>
  <pageSetup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44384-AC80-4193-9D08-2708797B8517}">
  <dimension ref="B2:I37"/>
  <sheetViews>
    <sheetView topLeftCell="B27" workbookViewId="0">
      <selection activeCell="D17" sqref="D17"/>
    </sheetView>
  </sheetViews>
  <sheetFormatPr baseColWidth="10" defaultRowHeight="15" x14ac:dyDescent="0.25"/>
  <cols>
    <col min="3" max="3" width="20.85546875" customWidth="1"/>
    <col min="4" max="4" width="41" customWidth="1"/>
    <col min="5" max="5" width="26.5703125" customWidth="1"/>
    <col min="6" max="6" width="20.28515625" customWidth="1"/>
    <col min="7" max="7" width="13.7109375" bestFit="1" customWidth="1"/>
    <col min="8" max="8" width="17.42578125" customWidth="1"/>
    <col min="9" max="9" width="13.7109375" bestFit="1" customWidth="1"/>
  </cols>
  <sheetData>
    <row r="2" spans="2:9" x14ac:dyDescent="0.25">
      <c r="B2" s="183"/>
      <c r="C2" s="183"/>
      <c r="D2" s="183"/>
      <c r="E2" s="184"/>
      <c r="F2" s="184"/>
      <c r="G2" s="184"/>
      <c r="H2" s="184"/>
      <c r="I2" s="184"/>
    </row>
    <row r="3" spans="2:9" x14ac:dyDescent="0.25">
      <c r="B3" s="248" t="s">
        <v>592</v>
      </c>
      <c r="C3" s="248"/>
      <c r="D3" s="248"/>
      <c r="E3" s="248"/>
      <c r="F3" s="248"/>
      <c r="G3" s="248"/>
      <c r="H3" s="248"/>
      <c r="I3" s="248"/>
    </row>
    <row r="4" spans="2:9" x14ac:dyDescent="0.25">
      <c r="B4" s="248" t="s">
        <v>593</v>
      </c>
      <c r="C4" s="248"/>
      <c r="D4" s="248"/>
      <c r="E4" s="248"/>
      <c r="F4" s="248"/>
      <c r="G4" s="248"/>
      <c r="H4" s="248"/>
      <c r="I4" s="248"/>
    </row>
    <row r="5" spans="2:9" x14ac:dyDescent="0.25">
      <c r="B5" s="248" t="s">
        <v>594</v>
      </c>
      <c r="C5" s="248"/>
      <c r="D5" s="248"/>
      <c r="E5" s="248"/>
      <c r="F5" s="248"/>
      <c r="G5" s="248"/>
      <c r="H5" s="248"/>
      <c r="I5" s="248"/>
    </row>
    <row r="6" spans="2:9" x14ac:dyDescent="0.25">
      <c r="B6" s="248" t="s">
        <v>595</v>
      </c>
      <c r="C6" s="248"/>
      <c r="D6" s="248"/>
      <c r="E6" s="248"/>
      <c r="F6" s="248"/>
      <c r="G6" s="248"/>
      <c r="H6" s="248"/>
      <c r="I6" s="248"/>
    </row>
    <row r="7" spans="2:9" x14ac:dyDescent="0.25">
      <c r="B7" s="248" t="s">
        <v>596</v>
      </c>
      <c r="C7" s="248"/>
      <c r="D7" s="248"/>
      <c r="E7" s="248"/>
      <c r="F7" s="248"/>
      <c r="G7" s="248"/>
      <c r="H7" s="248"/>
      <c r="I7" s="248"/>
    </row>
    <row r="8" spans="2:9" x14ac:dyDescent="0.25">
      <c r="B8" s="185"/>
      <c r="C8" s="185"/>
      <c r="D8" s="185"/>
      <c r="E8" s="184"/>
      <c r="F8" s="184"/>
      <c r="G8" s="184"/>
      <c r="H8" s="184"/>
      <c r="I8" s="184"/>
    </row>
    <row r="9" spans="2:9" ht="15.75" x14ac:dyDescent="0.25">
      <c r="B9" s="247" t="s">
        <v>597</v>
      </c>
      <c r="C9" s="247"/>
      <c r="D9" s="247"/>
      <c r="E9" s="247"/>
      <c r="F9" s="247"/>
      <c r="G9" s="247"/>
      <c r="H9" s="247"/>
      <c r="I9" s="247"/>
    </row>
    <row r="10" spans="2:9" ht="15.75" x14ac:dyDescent="0.25">
      <c r="B10" s="247" t="s">
        <v>598</v>
      </c>
      <c r="C10" s="247"/>
      <c r="D10" s="247"/>
      <c r="E10" s="247"/>
      <c r="F10" s="247"/>
      <c r="G10" s="247"/>
      <c r="H10" s="247"/>
      <c r="I10" s="247"/>
    </row>
    <row r="12" spans="2:9" ht="38.25" x14ac:dyDescent="0.25">
      <c r="B12" s="180" t="s">
        <v>4</v>
      </c>
      <c r="C12" s="180" t="s">
        <v>5</v>
      </c>
      <c r="D12" s="180" t="s">
        <v>6</v>
      </c>
      <c r="E12" s="180" t="s">
        <v>7</v>
      </c>
      <c r="F12" s="180" t="s">
        <v>8</v>
      </c>
      <c r="G12" s="180" t="s">
        <v>9</v>
      </c>
      <c r="H12" s="180" t="s">
        <v>543</v>
      </c>
      <c r="I12" s="180" t="s">
        <v>492</v>
      </c>
    </row>
    <row r="13" spans="2:9" ht="39.950000000000003" customHeight="1" x14ac:dyDescent="0.25">
      <c r="B13" s="186">
        <v>1</v>
      </c>
      <c r="C13" s="181" t="s">
        <v>54</v>
      </c>
      <c r="D13" s="181" t="s">
        <v>545</v>
      </c>
      <c r="E13" s="181" t="s">
        <v>546</v>
      </c>
      <c r="F13" s="182">
        <v>17000</v>
      </c>
      <c r="G13" s="182">
        <v>204000</v>
      </c>
      <c r="H13" s="181" t="s">
        <v>569</v>
      </c>
      <c r="I13" s="182">
        <v>204000</v>
      </c>
    </row>
    <row r="14" spans="2:9" ht="39.950000000000003" customHeight="1" x14ac:dyDescent="0.25">
      <c r="B14" s="186">
        <v>2</v>
      </c>
      <c r="C14" s="181" t="s">
        <v>54</v>
      </c>
      <c r="D14" s="181" t="s">
        <v>481</v>
      </c>
      <c r="E14" s="181" t="s">
        <v>98</v>
      </c>
      <c r="F14" s="182">
        <v>600000</v>
      </c>
      <c r="G14" s="182">
        <v>8352000</v>
      </c>
      <c r="H14" s="181" t="s">
        <v>569</v>
      </c>
      <c r="I14" s="182">
        <v>8352000</v>
      </c>
    </row>
    <row r="15" spans="2:9" ht="39.950000000000003" customHeight="1" x14ac:dyDescent="0.25">
      <c r="B15" s="186">
        <v>3</v>
      </c>
      <c r="C15" s="181" t="s">
        <v>99</v>
      </c>
      <c r="D15" s="181" t="s">
        <v>464</v>
      </c>
      <c r="E15" s="181" t="s">
        <v>98</v>
      </c>
      <c r="F15" s="182">
        <v>130000</v>
      </c>
      <c r="G15" s="182">
        <v>1809599.9999999998</v>
      </c>
      <c r="H15" s="181" t="s">
        <v>569</v>
      </c>
      <c r="I15" s="182">
        <v>1809599.9999999998</v>
      </c>
    </row>
    <row r="16" spans="2:9" ht="39.950000000000003" customHeight="1" x14ac:dyDescent="0.25">
      <c r="B16" s="186">
        <v>4</v>
      </c>
      <c r="C16" s="181" t="s">
        <v>209</v>
      </c>
      <c r="D16" s="181" t="s">
        <v>481</v>
      </c>
      <c r="E16" s="181" t="s">
        <v>119</v>
      </c>
      <c r="F16" s="182">
        <v>1500000</v>
      </c>
      <c r="G16" s="182">
        <v>20880000</v>
      </c>
      <c r="H16" s="181" t="s">
        <v>569</v>
      </c>
      <c r="I16" s="182">
        <v>20880000</v>
      </c>
    </row>
    <row r="17" spans="2:9" ht="39.950000000000003" customHeight="1" x14ac:dyDescent="0.25">
      <c r="B17" s="186">
        <v>5</v>
      </c>
      <c r="C17" s="181" t="s">
        <v>209</v>
      </c>
      <c r="D17" s="181" t="s">
        <v>481</v>
      </c>
      <c r="E17" s="181" t="s">
        <v>482</v>
      </c>
      <c r="F17" s="182">
        <v>50000</v>
      </c>
      <c r="G17" s="182">
        <v>696000</v>
      </c>
      <c r="H17" s="181" t="s">
        <v>569</v>
      </c>
      <c r="I17" s="182">
        <v>696000</v>
      </c>
    </row>
    <row r="18" spans="2:9" ht="39.950000000000003" customHeight="1" x14ac:dyDescent="0.25">
      <c r="B18" s="186">
        <v>6</v>
      </c>
      <c r="C18" s="181" t="s">
        <v>148</v>
      </c>
      <c r="D18" s="181" t="s">
        <v>464</v>
      </c>
      <c r="E18" s="181" t="s">
        <v>465</v>
      </c>
      <c r="F18" s="182">
        <v>950000</v>
      </c>
      <c r="G18" s="182">
        <v>13224000</v>
      </c>
      <c r="H18" s="181" t="s">
        <v>569</v>
      </c>
      <c r="I18" s="182">
        <v>13224000</v>
      </c>
    </row>
    <row r="19" spans="2:9" ht="39.950000000000003" customHeight="1" x14ac:dyDescent="0.25">
      <c r="B19" s="186">
        <v>7</v>
      </c>
      <c r="C19" s="181" t="s">
        <v>222</v>
      </c>
      <c r="D19" s="181" t="s">
        <v>466</v>
      </c>
      <c r="E19" s="181" t="s">
        <v>465</v>
      </c>
      <c r="F19" s="182">
        <v>95000</v>
      </c>
      <c r="G19" s="182">
        <v>1322400</v>
      </c>
      <c r="H19" s="181" t="s">
        <v>569</v>
      </c>
      <c r="I19" s="182">
        <v>1322400</v>
      </c>
    </row>
    <row r="20" spans="2:9" ht="39.950000000000003" customHeight="1" x14ac:dyDescent="0.25">
      <c r="B20" s="186">
        <v>8</v>
      </c>
      <c r="C20" s="181" t="s">
        <v>222</v>
      </c>
      <c r="D20" s="181" t="s">
        <v>467</v>
      </c>
      <c r="E20" s="181" t="s">
        <v>468</v>
      </c>
      <c r="F20" s="182">
        <v>156000</v>
      </c>
      <c r="G20" s="182">
        <v>2171520</v>
      </c>
      <c r="H20" s="181" t="s">
        <v>569</v>
      </c>
      <c r="I20" s="182">
        <v>2171520</v>
      </c>
    </row>
    <row r="21" spans="2:9" ht="39.950000000000003" customHeight="1" x14ac:dyDescent="0.25">
      <c r="B21" s="186">
        <v>9</v>
      </c>
      <c r="C21" s="181" t="s">
        <v>222</v>
      </c>
      <c r="D21" s="181" t="s">
        <v>479</v>
      </c>
      <c r="E21" s="181" t="s">
        <v>469</v>
      </c>
      <c r="F21" s="182">
        <v>25000</v>
      </c>
      <c r="G21" s="182">
        <v>300000</v>
      </c>
      <c r="H21" s="181" t="s">
        <v>569</v>
      </c>
      <c r="I21" s="182">
        <v>300000</v>
      </c>
    </row>
    <row r="22" spans="2:9" ht="39.950000000000003" customHeight="1" x14ac:dyDescent="0.25">
      <c r="B22" s="186">
        <v>10</v>
      </c>
      <c r="C22" s="181" t="s">
        <v>90</v>
      </c>
      <c r="D22" s="181" t="s">
        <v>556</v>
      </c>
      <c r="E22" s="181" t="s">
        <v>98</v>
      </c>
      <c r="F22" s="182">
        <v>1684391.96</v>
      </c>
      <c r="G22" s="182">
        <v>23446736.083199997</v>
      </c>
      <c r="H22" s="181" t="s">
        <v>569</v>
      </c>
      <c r="I22" s="182">
        <v>23446736.083199997</v>
      </c>
    </row>
    <row r="23" spans="2:9" ht="39.950000000000003" customHeight="1" x14ac:dyDescent="0.25">
      <c r="B23" s="186">
        <v>11</v>
      </c>
      <c r="C23" s="181" t="s">
        <v>248</v>
      </c>
      <c r="D23" s="181" t="s">
        <v>481</v>
      </c>
      <c r="E23" s="181" t="s">
        <v>86</v>
      </c>
      <c r="F23" s="182">
        <v>88000</v>
      </c>
      <c r="G23" s="182">
        <v>1224960</v>
      </c>
      <c r="H23" s="181" t="s">
        <v>569</v>
      </c>
      <c r="I23" s="182">
        <v>1224960</v>
      </c>
    </row>
    <row r="24" spans="2:9" ht="39.950000000000003" customHeight="1" x14ac:dyDescent="0.25">
      <c r="B24" s="186">
        <v>12</v>
      </c>
      <c r="C24" s="181" t="s">
        <v>248</v>
      </c>
      <c r="D24" s="181" t="s">
        <v>481</v>
      </c>
      <c r="E24" s="181" t="s">
        <v>485</v>
      </c>
      <c r="F24" s="182">
        <v>200000</v>
      </c>
      <c r="G24" s="182">
        <v>2784000</v>
      </c>
      <c r="H24" s="181" t="s">
        <v>569</v>
      </c>
      <c r="I24" s="182">
        <v>2784000</v>
      </c>
    </row>
    <row r="25" spans="2:9" ht="39.950000000000003" customHeight="1" x14ac:dyDescent="0.25">
      <c r="B25" s="186">
        <v>13</v>
      </c>
      <c r="C25" s="181" t="s">
        <v>248</v>
      </c>
      <c r="D25" s="181" t="s">
        <v>481</v>
      </c>
      <c r="E25" s="181" t="s">
        <v>486</v>
      </c>
      <c r="F25" s="182">
        <v>200000</v>
      </c>
      <c r="G25" s="182">
        <v>2784000</v>
      </c>
      <c r="H25" s="181" t="s">
        <v>569</v>
      </c>
      <c r="I25" s="182">
        <v>2784000</v>
      </c>
    </row>
    <row r="26" spans="2:9" ht="39.950000000000003" customHeight="1" x14ac:dyDescent="0.25">
      <c r="B26" s="186">
        <v>14</v>
      </c>
      <c r="C26" s="181" t="s">
        <v>273</v>
      </c>
      <c r="D26" s="181" t="s">
        <v>481</v>
      </c>
      <c r="E26" s="181" t="s">
        <v>64</v>
      </c>
      <c r="F26" s="182">
        <v>50000</v>
      </c>
      <c r="G26" s="182">
        <v>696000</v>
      </c>
      <c r="H26" s="181" t="s">
        <v>569</v>
      </c>
      <c r="I26" s="182">
        <v>696000</v>
      </c>
    </row>
    <row r="27" spans="2:9" ht="39.950000000000003" customHeight="1" x14ac:dyDescent="0.25">
      <c r="B27" s="186">
        <v>15</v>
      </c>
      <c r="C27" s="181" t="s">
        <v>273</v>
      </c>
      <c r="D27" s="181" t="s">
        <v>481</v>
      </c>
      <c r="E27" s="181" t="s">
        <v>488</v>
      </c>
      <c r="F27" s="182">
        <v>50000</v>
      </c>
      <c r="G27" s="182">
        <v>696000</v>
      </c>
      <c r="H27" s="181" t="s">
        <v>569</v>
      </c>
      <c r="I27" s="182">
        <v>696000</v>
      </c>
    </row>
    <row r="28" spans="2:9" ht="39.950000000000003" customHeight="1" x14ac:dyDescent="0.25">
      <c r="B28" s="186">
        <v>16</v>
      </c>
      <c r="C28" s="181" t="s">
        <v>273</v>
      </c>
      <c r="D28" s="181" t="s">
        <v>481</v>
      </c>
      <c r="E28" s="181" t="s">
        <v>489</v>
      </c>
      <c r="F28" s="182">
        <v>35000</v>
      </c>
      <c r="G28" s="182">
        <v>487200</v>
      </c>
      <c r="H28" s="181" t="s">
        <v>569</v>
      </c>
      <c r="I28" s="182">
        <v>487200</v>
      </c>
    </row>
    <row r="29" spans="2:9" ht="39.950000000000003" customHeight="1" x14ac:dyDescent="0.25">
      <c r="B29" s="186">
        <v>17</v>
      </c>
      <c r="C29" s="181" t="s">
        <v>273</v>
      </c>
      <c r="D29" s="181" t="s">
        <v>481</v>
      </c>
      <c r="E29" s="181" t="s">
        <v>490</v>
      </c>
      <c r="F29" s="182">
        <v>50000</v>
      </c>
      <c r="G29" s="182">
        <v>696000</v>
      </c>
      <c r="H29" s="181" t="s">
        <v>569</v>
      </c>
      <c r="I29" s="182">
        <v>696000</v>
      </c>
    </row>
    <row r="30" spans="2:9" ht="39.950000000000003" customHeight="1" x14ac:dyDescent="0.25">
      <c r="B30" s="186">
        <v>18</v>
      </c>
      <c r="C30" s="181" t="s">
        <v>273</v>
      </c>
      <c r="D30" s="181" t="s">
        <v>481</v>
      </c>
      <c r="E30" s="181" t="s">
        <v>145</v>
      </c>
      <c r="F30" s="182">
        <v>30000</v>
      </c>
      <c r="G30" s="182">
        <v>417600</v>
      </c>
      <c r="H30" s="181" t="s">
        <v>569</v>
      </c>
      <c r="I30" s="182">
        <v>417600</v>
      </c>
    </row>
    <row r="31" spans="2:9" ht="39.950000000000003" customHeight="1" x14ac:dyDescent="0.25">
      <c r="B31" s="186">
        <v>19</v>
      </c>
      <c r="C31" s="181" t="s">
        <v>300</v>
      </c>
      <c r="D31" s="181" t="s">
        <v>481</v>
      </c>
      <c r="E31" s="181" t="s">
        <v>487</v>
      </c>
      <c r="F31" s="182">
        <v>650000</v>
      </c>
      <c r="G31" s="182">
        <v>9048000</v>
      </c>
      <c r="H31" s="181" t="s">
        <v>569</v>
      </c>
      <c r="I31" s="182">
        <v>9048000</v>
      </c>
    </row>
    <row r="32" spans="2:9" ht="39.950000000000003" customHeight="1" x14ac:dyDescent="0.25">
      <c r="B32" s="186">
        <v>20</v>
      </c>
      <c r="C32" s="181" t="s">
        <v>351</v>
      </c>
      <c r="D32" s="181" t="s">
        <v>470</v>
      </c>
      <c r="E32" s="181" t="s">
        <v>471</v>
      </c>
      <c r="F32" s="182">
        <v>35000</v>
      </c>
      <c r="G32" s="182">
        <v>487200</v>
      </c>
      <c r="H32" s="181" t="s">
        <v>569</v>
      </c>
      <c r="I32" s="182">
        <v>487200</v>
      </c>
    </row>
    <row r="33" spans="2:9" ht="39.950000000000003" customHeight="1" x14ac:dyDescent="0.25">
      <c r="B33" s="186">
        <v>21</v>
      </c>
      <c r="C33" s="181" t="s">
        <v>351</v>
      </c>
      <c r="D33" s="181" t="s">
        <v>472</v>
      </c>
      <c r="E33" s="181" t="s">
        <v>473</v>
      </c>
      <c r="F33" s="182">
        <v>9000</v>
      </c>
      <c r="G33" s="182">
        <v>125280</v>
      </c>
      <c r="H33" s="181" t="s">
        <v>569</v>
      </c>
      <c r="I33" s="182">
        <v>125280</v>
      </c>
    </row>
    <row r="34" spans="2:9" ht="39.950000000000003" customHeight="1" x14ac:dyDescent="0.25">
      <c r="B34" s="186">
        <v>22</v>
      </c>
      <c r="C34" s="181" t="s">
        <v>386</v>
      </c>
      <c r="D34" s="181" t="s">
        <v>481</v>
      </c>
      <c r="E34" s="181" t="s">
        <v>119</v>
      </c>
      <c r="F34" s="182">
        <v>269000</v>
      </c>
      <c r="G34" s="182">
        <v>3744480</v>
      </c>
      <c r="H34" s="181" t="s">
        <v>569</v>
      </c>
      <c r="I34" s="182">
        <v>3744480</v>
      </c>
    </row>
    <row r="35" spans="2:9" ht="39.950000000000003" customHeight="1" x14ac:dyDescent="0.25">
      <c r="B35" s="186">
        <v>23</v>
      </c>
      <c r="C35" s="181" t="s">
        <v>397</v>
      </c>
      <c r="D35" s="181" t="s">
        <v>475</v>
      </c>
      <c r="E35" s="181" t="s">
        <v>476</v>
      </c>
      <c r="F35" s="182">
        <v>12000</v>
      </c>
      <c r="G35" s="182">
        <v>167040</v>
      </c>
      <c r="H35" s="181" t="s">
        <v>569</v>
      </c>
      <c r="I35" s="182">
        <v>167040</v>
      </c>
    </row>
    <row r="36" spans="2:9" ht="39.950000000000003" customHeight="1" x14ac:dyDescent="0.25">
      <c r="E36" s="181" t="s">
        <v>461</v>
      </c>
      <c r="F36" s="187">
        <f>SUM(F13:F35)</f>
        <v>6885391.96</v>
      </c>
      <c r="G36" s="187">
        <f>SUM(G13:G35)</f>
        <v>95764016.083199993</v>
      </c>
      <c r="H36" s="181"/>
      <c r="I36" s="187">
        <f>SUM(I13:I35)</f>
        <v>95764016.083199993</v>
      </c>
    </row>
    <row r="37" spans="2:9" ht="39.950000000000003" customHeight="1" x14ac:dyDescent="0.25"/>
  </sheetData>
  <mergeCells count="7">
    <mergeCell ref="B10:I10"/>
    <mergeCell ref="B3:I3"/>
    <mergeCell ref="B4:I4"/>
    <mergeCell ref="B5:I5"/>
    <mergeCell ref="B6:I6"/>
    <mergeCell ref="B7:I7"/>
    <mergeCell ref="B9:I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A88F6-1355-4BF8-9CD6-610619F55C7B}">
  <dimension ref="B2:I49"/>
  <sheetViews>
    <sheetView zoomScale="112" zoomScaleNormal="112" workbookViewId="0">
      <selection activeCell="D17" sqref="D17"/>
    </sheetView>
  </sheetViews>
  <sheetFormatPr baseColWidth="10" defaultRowHeight="15" x14ac:dyDescent="0.25"/>
  <cols>
    <col min="3" max="3" width="20.85546875" customWidth="1"/>
    <col min="4" max="4" width="41" customWidth="1"/>
    <col min="5" max="5" width="26.5703125" customWidth="1"/>
    <col min="6" max="6" width="20.28515625" customWidth="1"/>
    <col min="7" max="7" width="13.7109375" bestFit="1" customWidth="1"/>
    <col min="8" max="8" width="17.42578125" customWidth="1"/>
    <col min="9" max="9" width="13.7109375" bestFit="1" customWidth="1"/>
  </cols>
  <sheetData>
    <row r="2" spans="2:9" x14ac:dyDescent="0.25">
      <c r="B2" s="183"/>
      <c r="C2" s="183"/>
      <c r="D2" s="183"/>
      <c r="E2" s="184"/>
      <c r="F2" s="184"/>
      <c r="G2" s="184"/>
      <c r="H2" s="184"/>
      <c r="I2" s="184"/>
    </row>
    <row r="3" spans="2:9" x14ac:dyDescent="0.25">
      <c r="B3" s="248" t="s">
        <v>592</v>
      </c>
      <c r="C3" s="248"/>
      <c r="D3" s="248"/>
      <c r="E3" s="248"/>
      <c r="F3" s="248"/>
      <c r="G3" s="248"/>
      <c r="H3" s="248"/>
      <c r="I3" s="248"/>
    </row>
    <row r="4" spans="2:9" x14ac:dyDescent="0.25">
      <c r="B4" s="248" t="s">
        <v>593</v>
      </c>
      <c r="C4" s="248"/>
      <c r="D4" s="248"/>
      <c r="E4" s="248"/>
      <c r="F4" s="248"/>
      <c r="G4" s="248"/>
      <c r="H4" s="248"/>
      <c r="I4" s="248"/>
    </row>
    <row r="5" spans="2:9" x14ac:dyDescent="0.25">
      <c r="B5" s="248" t="s">
        <v>594</v>
      </c>
      <c r="C5" s="248"/>
      <c r="D5" s="248"/>
      <c r="E5" s="248"/>
      <c r="F5" s="248"/>
      <c r="G5" s="248"/>
      <c r="H5" s="248"/>
      <c r="I5" s="248"/>
    </row>
    <row r="6" spans="2:9" x14ac:dyDescent="0.25">
      <c r="B6" s="248" t="s">
        <v>595</v>
      </c>
      <c r="C6" s="248"/>
      <c r="D6" s="248"/>
      <c r="E6" s="248"/>
      <c r="F6" s="248"/>
      <c r="G6" s="248"/>
      <c r="H6" s="248"/>
      <c r="I6" s="248"/>
    </row>
    <row r="7" spans="2:9" x14ac:dyDescent="0.25">
      <c r="B7" s="248" t="s">
        <v>596</v>
      </c>
      <c r="C7" s="248"/>
      <c r="D7" s="248"/>
      <c r="E7" s="248"/>
      <c r="F7" s="248"/>
      <c r="G7" s="248"/>
      <c r="H7" s="248"/>
      <c r="I7" s="248"/>
    </row>
    <row r="8" spans="2:9" x14ac:dyDescent="0.25">
      <c r="B8" s="185"/>
      <c r="C8" s="185"/>
      <c r="D8" s="185"/>
      <c r="E8" s="184"/>
      <c r="F8" s="184"/>
      <c r="G8" s="184"/>
      <c r="H8" s="184"/>
      <c r="I8" s="184"/>
    </row>
    <row r="9" spans="2:9" ht="15.75" x14ac:dyDescent="0.25">
      <c r="B9" s="247" t="s">
        <v>597</v>
      </c>
      <c r="C9" s="247"/>
      <c r="D9" s="247"/>
      <c r="E9" s="247"/>
      <c r="F9" s="247"/>
      <c r="G9" s="247"/>
      <c r="H9" s="247"/>
      <c r="I9" s="247"/>
    </row>
    <row r="10" spans="2:9" ht="15.75" x14ac:dyDescent="0.25">
      <c r="B10" s="247" t="s">
        <v>599</v>
      </c>
      <c r="C10" s="247"/>
      <c r="D10" s="247"/>
      <c r="E10" s="247"/>
      <c r="F10" s="247"/>
      <c r="G10" s="247"/>
      <c r="H10" s="247"/>
      <c r="I10" s="247"/>
    </row>
    <row r="12" spans="2:9" ht="38.25" x14ac:dyDescent="0.25">
      <c r="B12" s="180" t="s">
        <v>4</v>
      </c>
      <c r="C12" s="180" t="s">
        <v>5</v>
      </c>
      <c r="D12" s="180" t="s">
        <v>6</v>
      </c>
      <c r="E12" s="180" t="s">
        <v>7</v>
      </c>
      <c r="F12" s="180" t="s">
        <v>8</v>
      </c>
      <c r="G12" s="180" t="s">
        <v>9</v>
      </c>
      <c r="H12" s="180" t="s">
        <v>543</v>
      </c>
      <c r="I12" s="180" t="s">
        <v>492</v>
      </c>
    </row>
    <row r="13" spans="2:9" ht="39.950000000000003" customHeight="1" x14ac:dyDescent="0.25">
      <c r="B13" s="186">
        <v>1</v>
      </c>
      <c r="C13" s="188" t="s">
        <v>10</v>
      </c>
      <c r="D13" s="195" t="s">
        <v>13</v>
      </c>
      <c r="E13" s="190" t="s">
        <v>14</v>
      </c>
      <c r="F13" s="182">
        <v>94630.5</v>
      </c>
      <c r="G13" s="182">
        <v>1317256.5599999998</v>
      </c>
      <c r="H13" s="191" t="s">
        <v>462</v>
      </c>
      <c r="I13" s="182">
        <v>1514846</v>
      </c>
    </row>
    <row r="14" spans="2:9" ht="39.950000000000003" customHeight="1" x14ac:dyDescent="0.25">
      <c r="B14" s="186">
        <v>2</v>
      </c>
      <c r="C14" s="188" t="s">
        <v>10</v>
      </c>
      <c r="D14" s="189" t="s">
        <v>414</v>
      </c>
      <c r="E14" s="190" t="s">
        <v>86</v>
      </c>
      <c r="F14" s="182">
        <v>75000</v>
      </c>
      <c r="G14" s="182">
        <v>900000</v>
      </c>
      <c r="H14" s="191" t="s">
        <v>462</v>
      </c>
      <c r="I14" s="182">
        <v>1035000</v>
      </c>
    </row>
    <row r="15" spans="2:9" ht="39.950000000000003" customHeight="1" x14ac:dyDescent="0.25">
      <c r="B15" s="186">
        <v>3</v>
      </c>
      <c r="C15" s="181" t="s">
        <v>54</v>
      </c>
      <c r="D15" s="189" t="s">
        <v>59</v>
      </c>
      <c r="E15" s="192" t="s">
        <v>60</v>
      </c>
      <c r="F15" s="182">
        <v>32031</v>
      </c>
      <c r="G15" s="182">
        <v>445871.51999999996</v>
      </c>
      <c r="H15" s="193" t="s">
        <v>462</v>
      </c>
      <c r="I15" s="182">
        <v>512753</v>
      </c>
    </row>
    <row r="16" spans="2:9" ht="39.950000000000003" customHeight="1" x14ac:dyDescent="0.25">
      <c r="B16" s="186">
        <v>4</v>
      </c>
      <c r="C16" s="181" t="s">
        <v>65</v>
      </c>
      <c r="D16" s="189" t="s">
        <v>79</v>
      </c>
      <c r="E16" s="190" t="s">
        <v>80</v>
      </c>
      <c r="F16" s="182">
        <v>62534</v>
      </c>
      <c r="G16" s="182">
        <v>810440.64</v>
      </c>
      <c r="H16" s="191" t="s">
        <v>462</v>
      </c>
      <c r="I16" s="182">
        <v>932007</v>
      </c>
    </row>
    <row r="17" spans="2:9" ht="39.950000000000003" customHeight="1" x14ac:dyDescent="0.25">
      <c r="B17" s="186">
        <v>5</v>
      </c>
      <c r="C17" s="181" t="s">
        <v>65</v>
      </c>
      <c r="D17" s="189" t="s">
        <v>81</v>
      </c>
      <c r="E17" s="190" t="s">
        <v>82</v>
      </c>
      <c r="F17" s="182">
        <v>42244</v>
      </c>
      <c r="G17" s="182">
        <v>588036.48</v>
      </c>
      <c r="H17" s="191" t="s">
        <v>462</v>
      </c>
      <c r="I17" s="182">
        <v>676242</v>
      </c>
    </row>
    <row r="18" spans="2:9" ht="39.950000000000003" customHeight="1" x14ac:dyDescent="0.25">
      <c r="B18" s="186">
        <v>6</v>
      </c>
      <c r="C18" s="181" t="s">
        <v>65</v>
      </c>
      <c r="D18" s="189" t="s">
        <v>83</v>
      </c>
      <c r="E18" s="190" t="s">
        <v>84</v>
      </c>
      <c r="F18" s="182">
        <v>89568.75</v>
      </c>
      <c r="G18" s="182">
        <v>1246797</v>
      </c>
      <c r="H18" s="191" t="s">
        <v>462</v>
      </c>
      <c r="I18" s="182">
        <v>1433817</v>
      </c>
    </row>
    <row r="19" spans="2:9" ht="39.950000000000003" customHeight="1" x14ac:dyDescent="0.25">
      <c r="B19" s="186">
        <v>7</v>
      </c>
      <c r="C19" s="181" t="s">
        <v>65</v>
      </c>
      <c r="D19" s="189" t="s">
        <v>87</v>
      </c>
      <c r="E19" s="194" t="s">
        <v>86</v>
      </c>
      <c r="F19" s="182">
        <v>26686</v>
      </c>
      <c r="G19" s="182">
        <v>371469.12</v>
      </c>
      <c r="H19" s="193" t="s">
        <v>462</v>
      </c>
      <c r="I19" s="182">
        <v>427190</v>
      </c>
    </row>
    <row r="20" spans="2:9" ht="39.950000000000003" customHeight="1" x14ac:dyDescent="0.25">
      <c r="B20" s="186">
        <v>8</v>
      </c>
      <c r="C20" s="181" t="s">
        <v>65</v>
      </c>
      <c r="D20" s="189" t="s">
        <v>88</v>
      </c>
      <c r="E20" s="190" t="s">
        <v>89</v>
      </c>
      <c r="F20" s="182">
        <v>26525.27</v>
      </c>
      <c r="G20" s="182">
        <v>369231.75839999999</v>
      </c>
      <c r="H20" s="191" t="s">
        <v>462</v>
      </c>
      <c r="I20" s="182">
        <v>424617</v>
      </c>
    </row>
    <row r="21" spans="2:9" ht="39.950000000000003" customHeight="1" x14ac:dyDescent="0.25">
      <c r="B21" s="186">
        <v>9</v>
      </c>
      <c r="C21" s="181" t="s">
        <v>134</v>
      </c>
      <c r="D21" s="195" t="s">
        <v>139</v>
      </c>
      <c r="E21" s="192" t="s">
        <v>140</v>
      </c>
      <c r="F21" s="182">
        <v>5000</v>
      </c>
      <c r="G21" s="182">
        <v>69600</v>
      </c>
      <c r="H21" s="196" t="s">
        <v>462</v>
      </c>
      <c r="I21" s="182">
        <v>80040</v>
      </c>
    </row>
    <row r="22" spans="2:9" ht="39.950000000000003" customHeight="1" x14ac:dyDescent="0.25">
      <c r="B22" s="186">
        <v>10</v>
      </c>
      <c r="C22" s="181" t="s">
        <v>146</v>
      </c>
      <c r="D22" s="195" t="s">
        <v>449</v>
      </c>
      <c r="E22" s="192" t="s">
        <v>431</v>
      </c>
      <c r="F22" s="197">
        <v>16060</v>
      </c>
      <c r="G22" s="182">
        <v>223555.19999999998</v>
      </c>
      <c r="H22" s="198" t="s">
        <v>462</v>
      </c>
      <c r="I22" s="182">
        <v>257089</v>
      </c>
    </row>
    <row r="23" spans="2:9" ht="39.950000000000003" customHeight="1" x14ac:dyDescent="0.25">
      <c r="B23" s="186">
        <v>11</v>
      </c>
      <c r="C23" s="181" t="s">
        <v>148</v>
      </c>
      <c r="D23" s="195" t="s">
        <v>151</v>
      </c>
      <c r="E23" s="192" t="s">
        <v>152</v>
      </c>
      <c r="F23" s="182">
        <v>2500</v>
      </c>
      <c r="G23" s="182">
        <v>34800</v>
      </c>
      <c r="H23" s="191" t="s">
        <v>462</v>
      </c>
      <c r="I23" s="182">
        <v>40020</v>
      </c>
    </row>
    <row r="24" spans="2:9" ht="39.950000000000003" customHeight="1" x14ac:dyDescent="0.25">
      <c r="B24" s="186">
        <v>12</v>
      </c>
      <c r="C24" s="181" t="s">
        <v>148</v>
      </c>
      <c r="D24" s="195" t="s">
        <v>187</v>
      </c>
      <c r="E24" s="192" t="s">
        <v>188</v>
      </c>
      <c r="F24" s="182">
        <v>960.3</v>
      </c>
      <c r="G24" s="182">
        <v>13367.375999999997</v>
      </c>
      <c r="H24" s="191" t="s">
        <v>462</v>
      </c>
      <c r="I24" s="182">
        <v>15373</v>
      </c>
    </row>
    <row r="25" spans="2:9" ht="39.950000000000003" customHeight="1" x14ac:dyDescent="0.25">
      <c r="B25" s="186">
        <v>13</v>
      </c>
      <c r="C25" s="181" t="s">
        <v>148</v>
      </c>
      <c r="D25" s="195" t="s">
        <v>189</v>
      </c>
      <c r="E25" s="192" t="s">
        <v>190</v>
      </c>
      <c r="F25" s="182">
        <v>4256</v>
      </c>
      <c r="G25" s="182">
        <v>59243.519999999997</v>
      </c>
      <c r="H25" s="198" t="s">
        <v>462</v>
      </c>
      <c r="I25" s="182">
        <v>68131</v>
      </c>
    </row>
    <row r="26" spans="2:9" ht="39.950000000000003" customHeight="1" x14ac:dyDescent="0.25">
      <c r="B26" s="186">
        <v>14</v>
      </c>
      <c r="C26" s="181" t="s">
        <v>148</v>
      </c>
      <c r="D26" s="195" t="s">
        <v>197</v>
      </c>
      <c r="E26" s="192" t="s">
        <v>22</v>
      </c>
      <c r="F26" s="182">
        <v>8730.2999999999993</v>
      </c>
      <c r="G26" s="182">
        <v>121525.77599999998</v>
      </c>
      <c r="H26" s="191" t="s">
        <v>462</v>
      </c>
      <c r="I26" s="182">
        <v>139755</v>
      </c>
    </row>
    <row r="27" spans="2:9" ht="39.950000000000003" customHeight="1" x14ac:dyDescent="0.25">
      <c r="B27" s="186">
        <v>15</v>
      </c>
      <c r="C27" s="181" t="s">
        <v>248</v>
      </c>
      <c r="D27" s="199" t="s">
        <v>259</v>
      </c>
      <c r="E27" s="192" t="s">
        <v>260</v>
      </c>
      <c r="F27" s="182">
        <v>76000</v>
      </c>
      <c r="G27" s="182">
        <v>1057920</v>
      </c>
      <c r="H27" s="200" t="s">
        <v>462</v>
      </c>
      <c r="I27" s="182">
        <v>1216608</v>
      </c>
    </row>
    <row r="28" spans="2:9" ht="39.950000000000003" customHeight="1" x14ac:dyDescent="0.25">
      <c r="B28" s="186">
        <v>16</v>
      </c>
      <c r="C28" s="181" t="s">
        <v>248</v>
      </c>
      <c r="D28" s="195" t="s">
        <v>272</v>
      </c>
      <c r="E28" s="192" t="s">
        <v>18</v>
      </c>
      <c r="F28" s="182">
        <v>25500</v>
      </c>
      <c r="G28" s="182">
        <v>306000</v>
      </c>
      <c r="H28" s="191" t="s">
        <v>462</v>
      </c>
      <c r="I28" s="182">
        <v>351900</v>
      </c>
    </row>
    <row r="29" spans="2:9" ht="39.950000000000003" customHeight="1" x14ac:dyDescent="0.25">
      <c r="B29" s="186">
        <v>17</v>
      </c>
      <c r="C29" s="181" t="s">
        <v>248</v>
      </c>
      <c r="D29" s="195" t="s">
        <v>441</v>
      </c>
      <c r="E29" s="192" t="s">
        <v>98</v>
      </c>
      <c r="F29" s="182">
        <v>6500</v>
      </c>
      <c r="G29" s="182">
        <v>78000</v>
      </c>
      <c r="H29" s="191" t="s">
        <v>462</v>
      </c>
      <c r="I29" s="182">
        <v>89700</v>
      </c>
    </row>
    <row r="30" spans="2:9" ht="39.950000000000003" customHeight="1" x14ac:dyDescent="0.25">
      <c r="B30" s="186">
        <v>18</v>
      </c>
      <c r="C30" s="181" t="s">
        <v>273</v>
      </c>
      <c r="D30" s="195" t="s">
        <v>278</v>
      </c>
      <c r="E30" s="192" t="s">
        <v>279</v>
      </c>
      <c r="F30" s="182">
        <v>23266.61</v>
      </c>
      <c r="G30" s="182">
        <v>323871.21119999996</v>
      </c>
      <c r="H30" s="201" t="s">
        <v>462</v>
      </c>
      <c r="I30" s="182">
        <v>372452</v>
      </c>
    </row>
    <row r="31" spans="2:9" ht="39.950000000000003" customHeight="1" x14ac:dyDescent="0.25">
      <c r="B31" s="186">
        <v>19</v>
      </c>
      <c r="C31" s="181" t="s">
        <v>273</v>
      </c>
      <c r="D31" s="195" t="s">
        <v>287</v>
      </c>
      <c r="E31" s="192" t="s">
        <v>41</v>
      </c>
      <c r="F31" s="182">
        <v>62862.42</v>
      </c>
      <c r="G31" s="182">
        <v>875044.88639999996</v>
      </c>
      <c r="H31" s="201" t="s">
        <v>462</v>
      </c>
      <c r="I31" s="182">
        <v>1006302</v>
      </c>
    </row>
    <row r="32" spans="2:9" ht="39.950000000000003" customHeight="1" x14ac:dyDescent="0.25">
      <c r="B32" s="186">
        <v>20</v>
      </c>
      <c r="C32" s="181" t="s">
        <v>288</v>
      </c>
      <c r="D32" s="195" t="s">
        <v>293</v>
      </c>
      <c r="E32" s="192" t="s">
        <v>30</v>
      </c>
      <c r="F32" s="182">
        <v>22435.88</v>
      </c>
      <c r="G32" s="182">
        <v>312307.44959999999</v>
      </c>
      <c r="H32" s="201" t="s">
        <v>462</v>
      </c>
      <c r="I32" s="182">
        <v>359154</v>
      </c>
    </row>
    <row r="33" spans="2:9" ht="39.950000000000003" customHeight="1" x14ac:dyDescent="0.25">
      <c r="B33" s="186">
        <v>21</v>
      </c>
      <c r="C33" s="181" t="s">
        <v>305</v>
      </c>
      <c r="D33" s="195" t="s">
        <v>315</v>
      </c>
      <c r="E33" s="192" t="s">
        <v>202</v>
      </c>
      <c r="F33" s="182">
        <v>125000</v>
      </c>
      <c r="G33" s="182">
        <v>1739999.9999999998</v>
      </c>
      <c r="H33" s="191" t="s">
        <v>462</v>
      </c>
      <c r="I33" s="182">
        <v>2001000</v>
      </c>
    </row>
    <row r="34" spans="2:9" ht="39.950000000000003" customHeight="1" x14ac:dyDescent="0.25">
      <c r="B34" s="186">
        <v>22</v>
      </c>
      <c r="C34" s="181" t="s">
        <v>325</v>
      </c>
      <c r="D34" s="195" t="s">
        <v>326</v>
      </c>
      <c r="E34" s="192" t="s">
        <v>327</v>
      </c>
      <c r="F34" s="182">
        <v>369400</v>
      </c>
      <c r="G34" s="182">
        <v>5142048</v>
      </c>
      <c r="H34" s="198" t="s">
        <v>462</v>
      </c>
      <c r="I34" s="182">
        <v>5913356</v>
      </c>
    </row>
    <row r="35" spans="2:9" ht="39.950000000000003" customHeight="1" x14ac:dyDescent="0.25">
      <c r="B35" s="186">
        <v>23</v>
      </c>
      <c r="C35" s="181" t="s">
        <v>325</v>
      </c>
      <c r="D35" s="195" t="s">
        <v>328</v>
      </c>
      <c r="E35" s="192" t="s">
        <v>142</v>
      </c>
      <c r="F35" s="182">
        <v>4406</v>
      </c>
      <c r="G35" s="182">
        <v>61331.519999999997</v>
      </c>
      <c r="H35" s="202" t="s">
        <v>462</v>
      </c>
      <c r="I35" s="182">
        <v>70532</v>
      </c>
    </row>
    <row r="36" spans="2:9" ht="39.950000000000003" customHeight="1" x14ac:dyDescent="0.25">
      <c r="B36" s="186">
        <v>24</v>
      </c>
      <c r="C36" s="181" t="s">
        <v>325</v>
      </c>
      <c r="D36" s="195" t="s">
        <v>331</v>
      </c>
      <c r="E36" s="192" t="s">
        <v>332</v>
      </c>
      <c r="F36" s="182">
        <v>31329</v>
      </c>
      <c r="G36" s="182">
        <v>436099.68</v>
      </c>
      <c r="H36" s="198" t="s">
        <v>462</v>
      </c>
      <c r="I36" s="182">
        <v>501515</v>
      </c>
    </row>
    <row r="37" spans="2:9" ht="39.950000000000003" customHeight="1" x14ac:dyDescent="0.25">
      <c r="B37" s="186">
        <v>25</v>
      </c>
      <c r="C37" s="181" t="s">
        <v>325</v>
      </c>
      <c r="D37" s="195" t="s">
        <v>334</v>
      </c>
      <c r="E37" s="192" t="s">
        <v>335</v>
      </c>
      <c r="F37" s="182">
        <v>43890</v>
      </c>
      <c r="G37" s="182">
        <v>568814.4</v>
      </c>
      <c r="H37" s="198" t="s">
        <v>462</v>
      </c>
      <c r="I37" s="182">
        <v>654137</v>
      </c>
    </row>
    <row r="38" spans="2:9" ht="38.25" x14ac:dyDescent="0.25">
      <c r="B38" s="186">
        <v>26</v>
      </c>
      <c r="C38" s="181" t="s">
        <v>325</v>
      </c>
      <c r="D38" s="195" t="s">
        <v>338</v>
      </c>
      <c r="E38" s="192" t="s">
        <v>22</v>
      </c>
      <c r="F38" s="182">
        <v>39900</v>
      </c>
      <c r="G38" s="182">
        <v>517104.00000000006</v>
      </c>
      <c r="H38" s="198" t="s">
        <v>462</v>
      </c>
      <c r="I38" s="182">
        <v>594670</v>
      </c>
    </row>
    <row r="39" spans="2:9" ht="38.25" x14ac:dyDescent="0.25">
      <c r="B39" s="186">
        <v>27</v>
      </c>
      <c r="C39" s="181" t="s">
        <v>325</v>
      </c>
      <c r="D39" s="195" t="s">
        <v>344</v>
      </c>
      <c r="E39" s="192" t="s">
        <v>86</v>
      </c>
      <c r="F39" s="182">
        <v>6328</v>
      </c>
      <c r="G39" s="182">
        <v>88085.759999999995</v>
      </c>
      <c r="H39" s="193" t="s">
        <v>462</v>
      </c>
      <c r="I39" s="182">
        <v>101299</v>
      </c>
    </row>
    <row r="40" spans="2:9" ht="38.25" x14ac:dyDescent="0.25">
      <c r="B40" s="186">
        <v>28</v>
      </c>
      <c r="C40" s="181" t="s">
        <v>325</v>
      </c>
      <c r="D40" s="203" t="s">
        <v>345</v>
      </c>
      <c r="E40" s="192" t="s">
        <v>86</v>
      </c>
      <c r="F40" s="204">
        <v>10884</v>
      </c>
      <c r="G40" s="182">
        <v>151505.28</v>
      </c>
      <c r="H40" s="193" t="s">
        <v>462</v>
      </c>
      <c r="I40" s="182">
        <v>174232</v>
      </c>
    </row>
    <row r="41" spans="2:9" ht="38.25" x14ac:dyDescent="0.25">
      <c r="B41" s="186">
        <v>29</v>
      </c>
      <c r="C41" s="181" t="s">
        <v>325</v>
      </c>
      <c r="D41" s="195" t="s">
        <v>346</v>
      </c>
      <c r="E41" s="192" t="s">
        <v>347</v>
      </c>
      <c r="F41" s="182">
        <v>44708.09</v>
      </c>
      <c r="G41" s="182">
        <v>622336.61279999989</v>
      </c>
      <c r="H41" s="193" t="s">
        <v>462</v>
      </c>
      <c r="I41" s="182">
        <v>715688</v>
      </c>
    </row>
    <row r="42" spans="2:9" ht="25.5" x14ac:dyDescent="0.25">
      <c r="B42" s="186">
        <v>30</v>
      </c>
      <c r="C42" s="181" t="s">
        <v>351</v>
      </c>
      <c r="D42" s="195" t="s">
        <v>357</v>
      </c>
      <c r="E42" s="192" t="s">
        <v>358</v>
      </c>
      <c r="F42" s="182">
        <v>5076.04</v>
      </c>
      <c r="G42" s="182">
        <v>70658.476799999989</v>
      </c>
      <c r="H42" s="193" t="s">
        <v>462</v>
      </c>
      <c r="I42" s="182">
        <v>81258</v>
      </c>
    </row>
    <row r="43" spans="2:9" ht="25.5" x14ac:dyDescent="0.25">
      <c r="B43" s="186">
        <v>31</v>
      </c>
      <c r="C43" s="181" t="s">
        <v>366</v>
      </c>
      <c r="D43" s="195" t="s">
        <v>367</v>
      </c>
      <c r="E43" s="192" t="s">
        <v>22</v>
      </c>
      <c r="F43" s="182">
        <v>123578</v>
      </c>
      <c r="G43" s="182">
        <v>1720205.7599999998</v>
      </c>
      <c r="H43" s="193" t="s">
        <v>462</v>
      </c>
      <c r="I43" s="182">
        <v>1978237</v>
      </c>
    </row>
    <row r="44" spans="2:9" ht="25.5" x14ac:dyDescent="0.25">
      <c r="B44" s="186">
        <v>32</v>
      </c>
      <c r="C44" s="181" t="s">
        <v>370</v>
      </c>
      <c r="D44" s="205" t="s">
        <v>371</v>
      </c>
      <c r="E44" s="192" t="s">
        <v>372</v>
      </c>
      <c r="F44" s="182">
        <v>20000</v>
      </c>
      <c r="G44" s="182">
        <v>278400</v>
      </c>
      <c r="H44" s="206" t="s">
        <v>462</v>
      </c>
      <c r="I44" s="182">
        <v>320160</v>
      </c>
    </row>
    <row r="45" spans="2:9" ht="38.25" x14ac:dyDescent="0.25">
      <c r="B45" s="186">
        <v>33</v>
      </c>
      <c r="C45" s="181" t="s">
        <v>370</v>
      </c>
      <c r="D45" s="205" t="s">
        <v>373</v>
      </c>
      <c r="E45" s="192" t="s">
        <v>22</v>
      </c>
      <c r="F45" s="182">
        <v>40318.14</v>
      </c>
      <c r="G45" s="182">
        <v>561228.50879999995</v>
      </c>
      <c r="H45" s="206" t="s">
        <v>462</v>
      </c>
      <c r="I45" s="182">
        <v>645413</v>
      </c>
    </row>
    <row r="46" spans="2:9" ht="38.25" x14ac:dyDescent="0.25">
      <c r="B46" s="186">
        <v>34</v>
      </c>
      <c r="C46" s="181" t="s">
        <v>370</v>
      </c>
      <c r="D46" s="205" t="s">
        <v>374</v>
      </c>
      <c r="E46" s="192" t="s">
        <v>22</v>
      </c>
      <c r="F46" s="182">
        <v>95000</v>
      </c>
      <c r="G46" s="182">
        <v>1322400</v>
      </c>
      <c r="H46" s="206" t="s">
        <v>462</v>
      </c>
      <c r="I46" s="182">
        <v>1520760</v>
      </c>
    </row>
    <row r="47" spans="2:9" ht="51" x14ac:dyDescent="0.25">
      <c r="B47" s="186">
        <v>35</v>
      </c>
      <c r="C47" s="181" t="s">
        <v>370</v>
      </c>
      <c r="D47" s="205" t="s">
        <v>377</v>
      </c>
      <c r="E47" s="192" t="s">
        <v>22</v>
      </c>
      <c r="F47" s="182">
        <v>389436</v>
      </c>
      <c r="G47" s="182">
        <v>5420949.1199999992</v>
      </c>
      <c r="H47" s="206" t="s">
        <v>462</v>
      </c>
      <c r="I47" s="182">
        <v>6234092</v>
      </c>
    </row>
    <row r="48" spans="2:9" ht="25.5" x14ac:dyDescent="0.25">
      <c r="B48" s="207">
        <v>36</v>
      </c>
      <c r="C48" s="181" t="s">
        <v>370</v>
      </c>
      <c r="D48" s="195" t="s">
        <v>378</v>
      </c>
      <c r="E48" s="192" t="s">
        <v>379</v>
      </c>
      <c r="F48" s="182">
        <v>3545</v>
      </c>
      <c r="G48" s="182">
        <v>49346.399999999994</v>
      </c>
      <c r="H48" s="206" t="s">
        <v>462</v>
      </c>
      <c r="I48" s="182">
        <v>56749</v>
      </c>
    </row>
    <row r="49" spans="5:9" x14ac:dyDescent="0.25">
      <c r="E49" s="208" t="s">
        <v>461</v>
      </c>
      <c r="F49" s="209">
        <f>SUM(F13:F48)</f>
        <v>2056089.3</v>
      </c>
      <c r="G49" s="209">
        <f>SUM(G13:G48)</f>
        <v>28274852.015999995</v>
      </c>
      <c r="H49" s="181"/>
      <c r="I49" s="187">
        <f>SUM(I13:I48)</f>
        <v>32516094</v>
      </c>
    </row>
  </sheetData>
  <mergeCells count="7">
    <mergeCell ref="B10:I10"/>
    <mergeCell ref="B3:I3"/>
    <mergeCell ref="B4:I4"/>
    <mergeCell ref="B5:I5"/>
    <mergeCell ref="B6:I6"/>
    <mergeCell ref="B7:I7"/>
    <mergeCell ref="B9:I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0ED77-D562-4781-947B-8F6A7E375F70}">
  <dimension ref="B2:I170"/>
  <sheetViews>
    <sheetView topLeftCell="A25" zoomScale="112" zoomScaleNormal="112" workbookViewId="0">
      <selection activeCell="D17" sqref="D17"/>
    </sheetView>
  </sheetViews>
  <sheetFormatPr baseColWidth="10" defaultRowHeight="15" x14ac:dyDescent="0.25"/>
  <cols>
    <col min="3" max="3" width="20.85546875" customWidth="1"/>
    <col min="4" max="4" width="41" customWidth="1"/>
    <col min="5" max="5" width="26.5703125" customWidth="1"/>
    <col min="6" max="6" width="20.28515625" customWidth="1"/>
    <col min="7" max="7" width="13.7109375" bestFit="1" customWidth="1"/>
    <col min="8" max="8" width="17.42578125" customWidth="1"/>
    <col min="9" max="9" width="13.7109375" bestFit="1" customWidth="1"/>
  </cols>
  <sheetData>
    <row r="2" spans="2:9" x14ac:dyDescent="0.25">
      <c r="B2" s="183"/>
      <c r="C2" s="183"/>
      <c r="D2" s="183"/>
      <c r="E2" s="184"/>
      <c r="F2" s="184"/>
      <c r="G2" s="184"/>
      <c r="H2" s="184"/>
      <c r="I2" s="184"/>
    </row>
    <row r="3" spans="2:9" x14ac:dyDescent="0.25">
      <c r="B3" s="248" t="s">
        <v>592</v>
      </c>
      <c r="C3" s="248"/>
      <c r="D3" s="248"/>
      <c r="E3" s="248"/>
      <c r="F3" s="248"/>
      <c r="G3" s="248"/>
      <c r="H3" s="248"/>
      <c r="I3" s="248"/>
    </row>
    <row r="4" spans="2:9" x14ac:dyDescent="0.25">
      <c r="B4" s="248" t="s">
        <v>593</v>
      </c>
      <c r="C4" s="248"/>
      <c r="D4" s="248"/>
      <c r="E4" s="248"/>
      <c r="F4" s="248"/>
      <c r="G4" s="248"/>
      <c r="H4" s="248"/>
      <c r="I4" s="248"/>
    </row>
    <row r="5" spans="2:9" x14ac:dyDescent="0.25">
      <c r="B5" s="248" t="s">
        <v>594</v>
      </c>
      <c r="C5" s="248"/>
      <c r="D5" s="248"/>
      <c r="E5" s="248"/>
      <c r="F5" s="248"/>
      <c r="G5" s="248"/>
      <c r="H5" s="248"/>
      <c r="I5" s="248"/>
    </row>
    <row r="6" spans="2:9" x14ac:dyDescent="0.25">
      <c r="B6" s="248" t="s">
        <v>595</v>
      </c>
      <c r="C6" s="248"/>
      <c r="D6" s="248"/>
      <c r="E6" s="248"/>
      <c r="F6" s="248"/>
      <c r="G6" s="248"/>
      <c r="H6" s="248"/>
      <c r="I6" s="248"/>
    </row>
    <row r="7" spans="2:9" x14ac:dyDescent="0.25">
      <c r="B7" s="248" t="s">
        <v>596</v>
      </c>
      <c r="C7" s="248"/>
      <c r="D7" s="248"/>
      <c r="E7" s="248"/>
      <c r="F7" s="248"/>
      <c r="G7" s="248"/>
      <c r="H7" s="248"/>
      <c r="I7" s="248"/>
    </row>
    <row r="8" spans="2:9" x14ac:dyDescent="0.25">
      <c r="B8" s="185"/>
      <c r="C8" s="185"/>
      <c r="D8" s="185"/>
      <c r="E8" s="184"/>
      <c r="F8" s="184"/>
      <c r="G8" s="184"/>
      <c r="H8" s="184"/>
      <c r="I8" s="184"/>
    </row>
    <row r="9" spans="2:9" ht="15.75" x14ac:dyDescent="0.25">
      <c r="B9" s="247" t="s">
        <v>597</v>
      </c>
      <c r="C9" s="247"/>
      <c r="D9" s="247"/>
      <c r="E9" s="247"/>
      <c r="F9" s="247"/>
      <c r="G9" s="247"/>
      <c r="H9" s="247"/>
      <c r="I9" s="247"/>
    </row>
    <row r="10" spans="2:9" ht="15.75" x14ac:dyDescent="0.25">
      <c r="B10" s="247" t="s">
        <v>600</v>
      </c>
      <c r="C10" s="247"/>
      <c r="D10" s="247"/>
      <c r="E10" s="247"/>
      <c r="F10" s="247"/>
      <c r="G10" s="247"/>
      <c r="H10" s="247"/>
      <c r="I10" s="247"/>
    </row>
    <row r="12" spans="2:9" ht="38.25" x14ac:dyDescent="0.25">
      <c r="B12" s="180" t="s">
        <v>4</v>
      </c>
      <c r="C12" s="180" t="s">
        <v>5</v>
      </c>
      <c r="D12" s="180" t="s">
        <v>6</v>
      </c>
      <c r="E12" s="180" t="s">
        <v>7</v>
      </c>
      <c r="F12" s="180" t="s">
        <v>8</v>
      </c>
      <c r="G12" s="180" t="s">
        <v>9</v>
      </c>
      <c r="H12" s="180" t="s">
        <v>543</v>
      </c>
      <c r="I12" s="180" t="s">
        <v>492</v>
      </c>
    </row>
    <row r="13" spans="2:9" ht="39.950000000000003" customHeight="1" x14ac:dyDescent="0.25">
      <c r="B13" s="186">
        <v>1</v>
      </c>
      <c r="C13" s="210" t="s">
        <v>10</v>
      </c>
      <c r="D13" s="211" t="s">
        <v>15</v>
      </c>
      <c r="E13" s="212" t="s">
        <v>16</v>
      </c>
      <c r="F13" s="213">
        <v>58610</v>
      </c>
      <c r="G13" s="213">
        <v>815851.2</v>
      </c>
      <c r="H13" s="214" t="s">
        <v>477</v>
      </c>
      <c r="I13" s="213">
        <v>897437</v>
      </c>
    </row>
    <row r="14" spans="2:9" ht="39.950000000000003" customHeight="1" x14ac:dyDescent="0.25">
      <c r="B14" s="186">
        <v>2</v>
      </c>
      <c r="C14" s="210" t="s">
        <v>10</v>
      </c>
      <c r="D14" s="211" t="s">
        <v>446</v>
      </c>
      <c r="E14" s="212" t="s">
        <v>447</v>
      </c>
      <c r="F14" s="213">
        <v>581389.25</v>
      </c>
      <c r="G14" s="213">
        <v>8092938.3599999994</v>
      </c>
      <c r="H14" s="214" t="s">
        <v>477</v>
      </c>
      <c r="I14" s="213">
        <v>8902233</v>
      </c>
    </row>
    <row r="15" spans="2:9" ht="39.950000000000003" customHeight="1" x14ac:dyDescent="0.25">
      <c r="B15" s="186">
        <v>3</v>
      </c>
      <c r="C15" s="215" t="s">
        <v>35</v>
      </c>
      <c r="D15" s="216" t="s">
        <v>36</v>
      </c>
      <c r="E15" s="217" t="s">
        <v>37</v>
      </c>
      <c r="F15" s="213">
        <v>183860</v>
      </c>
      <c r="G15" s="213">
        <v>2559331.1999999997</v>
      </c>
      <c r="H15" s="214" t="s">
        <v>477</v>
      </c>
      <c r="I15" s="213">
        <v>2815265</v>
      </c>
    </row>
    <row r="16" spans="2:9" ht="39.950000000000003" customHeight="1" x14ac:dyDescent="0.25">
      <c r="B16" s="186">
        <v>4</v>
      </c>
      <c r="C16" s="215" t="s">
        <v>35</v>
      </c>
      <c r="D16" s="216" t="s">
        <v>38</v>
      </c>
      <c r="E16" s="217" t="s">
        <v>22</v>
      </c>
      <c r="F16" s="213">
        <v>163275</v>
      </c>
      <c r="G16" s="213">
        <v>2272788</v>
      </c>
      <c r="H16" s="214" t="s">
        <v>477</v>
      </c>
      <c r="I16" s="213">
        <v>2500067</v>
      </c>
    </row>
    <row r="17" spans="2:9" ht="39.950000000000003" customHeight="1" x14ac:dyDescent="0.25">
      <c r="B17" s="186">
        <v>5</v>
      </c>
      <c r="C17" s="215" t="s">
        <v>35</v>
      </c>
      <c r="D17" s="216" t="s">
        <v>39</v>
      </c>
      <c r="E17" s="217" t="s">
        <v>22</v>
      </c>
      <c r="F17" s="213">
        <v>363189.65</v>
      </c>
      <c r="G17" s="213">
        <v>5055599.9280000003</v>
      </c>
      <c r="H17" s="214" t="s">
        <v>477</v>
      </c>
      <c r="I17" s="213">
        <v>5561160</v>
      </c>
    </row>
    <row r="18" spans="2:9" ht="39.950000000000003" customHeight="1" x14ac:dyDescent="0.25">
      <c r="B18" s="186">
        <v>6</v>
      </c>
      <c r="C18" s="215" t="s">
        <v>35</v>
      </c>
      <c r="D18" s="216" t="s">
        <v>40</v>
      </c>
      <c r="E18" s="217" t="s">
        <v>41</v>
      </c>
      <c r="F18" s="213">
        <v>92308</v>
      </c>
      <c r="G18" s="213">
        <v>1284927.3599999999</v>
      </c>
      <c r="H18" s="214" t="s">
        <v>477</v>
      </c>
      <c r="I18" s="213">
        <v>1413421</v>
      </c>
    </row>
    <row r="19" spans="2:9" ht="39.950000000000003" customHeight="1" x14ac:dyDescent="0.25">
      <c r="B19" s="186">
        <v>7</v>
      </c>
      <c r="C19" s="215" t="s">
        <v>35</v>
      </c>
      <c r="D19" s="216" t="s">
        <v>42</v>
      </c>
      <c r="E19" s="217" t="s">
        <v>41</v>
      </c>
      <c r="F19" s="213">
        <v>89533</v>
      </c>
      <c r="G19" s="213">
        <v>1246299.3599999999</v>
      </c>
      <c r="H19" s="214" t="s">
        <v>477</v>
      </c>
      <c r="I19" s="213">
        <v>1370930</v>
      </c>
    </row>
    <row r="20" spans="2:9" ht="39.950000000000003" customHeight="1" x14ac:dyDescent="0.25">
      <c r="B20" s="186">
        <v>8</v>
      </c>
      <c r="C20" s="215" t="s">
        <v>35</v>
      </c>
      <c r="D20" s="216" t="s">
        <v>43</v>
      </c>
      <c r="E20" s="217" t="s">
        <v>44</v>
      </c>
      <c r="F20" s="213">
        <v>83000</v>
      </c>
      <c r="G20" s="213">
        <v>1155360</v>
      </c>
      <c r="H20" s="214" t="s">
        <v>477</v>
      </c>
      <c r="I20" s="213">
        <v>1270896</v>
      </c>
    </row>
    <row r="21" spans="2:9" ht="39.950000000000003" customHeight="1" x14ac:dyDescent="0.25">
      <c r="B21" s="186">
        <v>9</v>
      </c>
      <c r="C21" s="215" t="s">
        <v>35</v>
      </c>
      <c r="D21" s="218" t="s">
        <v>45</v>
      </c>
      <c r="E21" s="217" t="s">
        <v>46</v>
      </c>
      <c r="F21" s="213">
        <v>684000</v>
      </c>
      <c r="G21" s="213">
        <v>9521280</v>
      </c>
      <c r="H21" s="214" t="s">
        <v>477</v>
      </c>
      <c r="I21" s="213">
        <v>10473408</v>
      </c>
    </row>
    <row r="22" spans="2:9" ht="39.950000000000003" customHeight="1" x14ac:dyDescent="0.25">
      <c r="B22" s="186">
        <v>10</v>
      </c>
      <c r="C22" s="215" t="s">
        <v>47</v>
      </c>
      <c r="D22" s="216" t="s">
        <v>48</v>
      </c>
      <c r="E22" s="212" t="s">
        <v>16</v>
      </c>
      <c r="F22" s="213">
        <v>19762.3</v>
      </c>
      <c r="G22" s="213">
        <v>275091.21599999996</v>
      </c>
      <c r="H22" s="214" t="s">
        <v>477</v>
      </c>
      <c r="I22" s="213">
        <v>302601</v>
      </c>
    </row>
    <row r="23" spans="2:9" ht="39.950000000000003" customHeight="1" x14ac:dyDescent="0.25">
      <c r="B23" s="186">
        <v>11</v>
      </c>
      <c r="C23" s="215" t="s">
        <v>47</v>
      </c>
      <c r="D23" s="216" t="s">
        <v>50</v>
      </c>
      <c r="E23" s="212" t="s">
        <v>41</v>
      </c>
      <c r="F23" s="213">
        <v>50000</v>
      </c>
      <c r="G23" s="213">
        <v>696000</v>
      </c>
      <c r="H23" s="214" t="s">
        <v>477</v>
      </c>
      <c r="I23" s="213">
        <v>765600</v>
      </c>
    </row>
    <row r="24" spans="2:9" ht="39.950000000000003" customHeight="1" x14ac:dyDescent="0.25">
      <c r="B24" s="186">
        <v>12</v>
      </c>
      <c r="C24" s="215" t="s">
        <v>47</v>
      </c>
      <c r="D24" s="216" t="s">
        <v>51</v>
      </c>
      <c r="E24" s="212" t="s">
        <v>18</v>
      </c>
      <c r="F24" s="213">
        <v>20800</v>
      </c>
      <c r="G24" s="213">
        <v>249600</v>
      </c>
      <c r="H24" s="214" t="s">
        <v>477</v>
      </c>
      <c r="I24" s="213">
        <v>274560</v>
      </c>
    </row>
    <row r="25" spans="2:9" ht="39.950000000000003" customHeight="1" x14ac:dyDescent="0.25">
      <c r="B25" s="186">
        <v>13</v>
      </c>
      <c r="C25" s="215" t="s">
        <v>47</v>
      </c>
      <c r="D25" s="216" t="s">
        <v>52</v>
      </c>
      <c r="E25" s="212" t="s">
        <v>53</v>
      </c>
      <c r="F25" s="213">
        <v>85000</v>
      </c>
      <c r="G25" s="213">
        <v>1183200</v>
      </c>
      <c r="H25" s="214" t="s">
        <v>477</v>
      </c>
      <c r="I25" s="213">
        <v>1301520</v>
      </c>
    </row>
    <row r="26" spans="2:9" ht="39.950000000000003" customHeight="1" x14ac:dyDescent="0.25">
      <c r="B26" s="186">
        <v>14</v>
      </c>
      <c r="C26" s="215" t="s">
        <v>54</v>
      </c>
      <c r="D26" s="216" t="s">
        <v>55</v>
      </c>
      <c r="E26" s="217" t="s">
        <v>56</v>
      </c>
      <c r="F26" s="213">
        <v>8118.07</v>
      </c>
      <c r="G26" s="213">
        <v>113003.53439999999</v>
      </c>
      <c r="H26" s="214" t="s">
        <v>477</v>
      </c>
      <c r="I26" s="213">
        <v>124304</v>
      </c>
    </row>
    <row r="27" spans="2:9" ht="39.950000000000003" customHeight="1" x14ac:dyDescent="0.25">
      <c r="B27" s="186">
        <v>15</v>
      </c>
      <c r="C27" s="215" t="s">
        <v>54</v>
      </c>
      <c r="D27" s="216" t="s">
        <v>57</v>
      </c>
      <c r="E27" s="212" t="s">
        <v>58</v>
      </c>
      <c r="F27" s="213">
        <v>52800</v>
      </c>
      <c r="G27" s="213">
        <v>734976</v>
      </c>
      <c r="H27" s="214" t="s">
        <v>477</v>
      </c>
      <c r="I27" s="213">
        <v>808474</v>
      </c>
    </row>
    <row r="28" spans="2:9" ht="39.950000000000003" customHeight="1" x14ac:dyDescent="0.25">
      <c r="B28" s="186">
        <v>16</v>
      </c>
      <c r="C28" s="215" t="s">
        <v>54</v>
      </c>
      <c r="D28" s="216" t="s">
        <v>61</v>
      </c>
      <c r="E28" s="217" t="s">
        <v>62</v>
      </c>
      <c r="F28" s="213">
        <v>50000</v>
      </c>
      <c r="G28" s="213">
        <v>696000</v>
      </c>
      <c r="H28" s="214" t="s">
        <v>477</v>
      </c>
      <c r="I28" s="213">
        <v>765600</v>
      </c>
    </row>
    <row r="29" spans="2:9" ht="39.950000000000003" customHeight="1" x14ac:dyDescent="0.25">
      <c r="B29" s="186">
        <v>17</v>
      </c>
      <c r="C29" s="215" t="s">
        <v>54</v>
      </c>
      <c r="D29" s="216" t="s">
        <v>63</v>
      </c>
      <c r="E29" s="217" t="s">
        <v>64</v>
      </c>
      <c r="F29" s="213">
        <v>39000</v>
      </c>
      <c r="G29" s="213">
        <v>542880</v>
      </c>
      <c r="H29" s="214" t="s">
        <v>477</v>
      </c>
      <c r="I29" s="213">
        <v>597168</v>
      </c>
    </row>
    <row r="30" spans="2:9" ht="39.950000000000003" customHeight="1" x14ac:dyDescent="0.25">
      <c r="B30" s="186">
        <v>18</v>
      </c>
      <c r="C30" s="215" t="s">
        <v>54</v>
      </c>
      <c r="D30" s="216" t="s">
        <v>433</v>
      </c>
      <c r="E30" s="217" t="s">
        <v>98</v>
      </c>
      <c r="F30" s="213">
        <v>9000</v>
      </c>
      <c r="G30" s="213">
        <v>125279.99999999999</v>
      </c>
      <c r="H30" s="214" t="s">
        <v>477</v>
      </c>
      <c r="I30" s="213">
        <v>137808</v>
      </c>
    </row>
    <row r="31" spans="2:9" ht="39.950000000000003" customHeight="1" x14ac:dyDescent="0.25">
      <c r="B31" s="186">
        <v>19</v>
      </c>
      <c r="C31" s="215" t="s">
        <v>54</v>
      </c>
      <c r="D31" s="216" t="s">
        <v>434</v>
      </c>
      <c r="E31" s="217" t="s">
        <v>98</v>
      </c>
      <c r="F31" s="213">
        <v>39700</v>
      </c>
      <c r="G31" s="213">
        <v>552624</v>
      </c>
      <c r="H31" s="214" t="s">
        <v>477</v>
      </c>
      <c r="I31" s="213">
        <v>607887</v>
      </c>
    </row>
    <row r="32" spans="2:9" ht="39.950000000000003" customHeight="1" x14ac:dyDescent="0.25">
      <c r="B32" s="186">
        <v>20</v>
      </c>
      <c r="C32" s="215" t="s">
        <v>54</v>
      </c>
      <c r="D32" s="216" t="s">
        <v>435</v>
      </c>
      <c r="E32" s="217" t="s">
        <v>98</v>
      </c>
      <c r="F32" s="213">
        <v>9000</v>
      </c>
      <c r="G32" s="213">
        <v>125279.99999999999</v>
      </c>
      <c r="H32" s="214" t="s">
        <v>477</v>
      </c>
      <c r="I32" s="213">
        <v>137808</v>
      </c>
    </row>
    <row r="33" spans="2:9" ht="39.950000000000003" customHeight="1" x14ac:dyDescent="0.25">
      <c r="B33" s="186">
        <v>21</v>
      </c>
      <c r="C33" s="215" t="s">
        <v>54</v>
      </c>
      <c r="D33" s="216" t="s">
        <v>436</v>
      </c>
      <c r="E33" s="217" t="s">
        <v>98</v>
      </c>
      <c r="F33" s="213">
        <v>9000</v>
      </c>
      <c r="G33" s="213">
        <v>125279.99999999999</v>
      </c>
      <c r="H33" s="214" t="s">
        <v>477</v>
      </c>
      <c r="I33" s="213">
        <v>137808</v>
      </c>
    </row>
    <row r="34" spans="2:9" ht="39.950000000000003" customHeight="1" x14ac:dyDescent="0.25">
      <c r="B34" s="186">
        <v>22</v>
      </c>
      <c r="C34" s="215" t="s">
        <v>65</v>
      </c>
      <c r="D34" s="216" t="s">
        <v>66</v>
      </c>
      <c r="E34" s="212" t="s">
        <v>67</v>
      </c>
      <c r="F34" s="213">
        <v>11157</v>
      </c>
      <c r="G34" s="213">
        <v>155305.44</v>
      </c>
      <c r="H34" s="214" t="s">
        <v>477</v>
      </c>
      <c r="I34" s="213">
        <v>170836</v>
      </c>
    </row>
    <row r="35" spans="2:9" ht="39.950000000000003" customHeight="1" x14ac:dyDescent="0.25">
      <c r="B35" s="186">
        <v>23</v>
      </c>
      <c r="C35" s="215" t="s">
        <v>65</v>
      </c>
      <c r="D35" s="216" t="s">
        <v>68</v>
      </c>
      <c r="E35" s="212" t="s">
        <v>69</v>
      </c>
      <c r="F35" s="213">
        <v>7814</v>
      </c>
      <c r="G35" s="213">
        <v>108770.87999999999</v>
      </c>
      <c r="H35" s="214" t="s">
        <v>477</v>
      </c>
      <c r="I35" s="213">
        <v>119648</v>
      </c>
    </row>
    <row r="36" spans="2:9" ht="39.950000000000003" customHeight="1" x14ac:dyDescent="0.25">
      <c r="B36" s="186">
        <v>24</v>
      </c>
      <c r="C36" s="215" t="s">
        <v>65</v>
      </c>
      <c r="D36" s="216" t="s">
        <v>70</v>
      </c>
      <c r="E36" s="212" t="s">
        <v>71</v>
      </c>
      <c r="F36" s="213">
        <v>3675</v>
      </c>
      <c r="G36" s="213">
        <v>51156</v>
      </c>
      <c r="H36" s="214" t="s">
        <v>477</v>
      </c>
      <c r="I36" s="213">
        <v>56272</v>
      </c>
    </row>
    <row r="37" spans="2:9" ht="39.950000000000003" customHeight="1" x14ac:dyDescent="0.25">
      <c r="B37" s="186">
        <v>25</v>
      </c>
      <c r="C37" s="215" t="s">
        <v>65</v>
      </c>
      <c r="D37" s="219" t="s">
        <v>72</v>
      </c>
      <c r="E37" s="212" t="s">
        <v>73</v>
      </c>
      <c r="F37" s="213">
        <v>14921</v>
      </c>
      <c r="G37" s="213">
        <v>207700.31999999998</v>
      </c>
      <c r="H37" s="214" t="s">
        <v>477</v>
      </c>
      <c r="I37" s="213">
        <v>228471</v>
      </c>
    </row>
    <row r="38" spans="2:9" ht="24" x14ac:dyDescent="0.25">
      <c r="B38" s="186">
        <v>26</v>
      </c>
      <c r="C38" s="215" t="s">
        <v>65</v>
      </c>
      <c r="D38" s="216" t="s">
        <v>552</v>
      </c>
      <c r="E38" s="212" t="s">
        <v>453</v>
      </c>
      <c r="F38" s="213">
        <v>94500</v>
      </c>
      <c r="G38" s="213">
        <v>1224720</v>
      </c>
      <c r="H38" s="214" t="s">
        <v>477</v>
      </c>
      <c r="I38" s="213">
        <v>1347192</v>
      </c>
    </row>
    <row r="39" spans="2:9" ht="36" x14ac:dyDescent="0.25">
      <c r="B39" s="186">
        <v>27</v>
      </c>
      <c r="C39" s="215" t="s">
        <v>65</v>
      </c>
      <c r="D39" s="216" t="s">
        <v>74</v>
      </c>
      <c r="E39" s="212" t="s">
        <v>22</v>
      </c>
      <c r="F39" s="213">
        <v>20326</v>
      </c>
      <c r="G39" s="213">
        <v>282937.92</v>
      </c>
      <c r="H39" s="214" t="s">
        <v>477</v>
      </c>
      <c r="I39" s="213">
        <v>311232</v>
      </c>
    </row>
    <row r="40" spans="2:9" ht="24" x14ac:dyDescent="0.25">
      <c r="B40" s="186">
        <v>28</v>
      </c>
      <c r="C40" s="215" t="s">
        <v>65</v>
      </c>
      <c r="D40" s="216" t="s">
        <v>75</v>
      </c>
      <c r="E40" s="220" t="s">
        <v>22</v>
      </c>
      <c r="F40" s="213">
        <v>33735</v>
      </c>
      <c r="G40" s="213">
        <v>469591.19999999995</v>
      </c>
      <c r="H40" s="214" t="s">
        <v>477</v>
      </c>
      <c r="I40" s="213">
        <v>516551</v>
      </c>
    </row>
    <row r="41" spans="2:9" ht="24" x14ac:dyDescent="0.25">
      <c r="B41" s="186">
        <v>29</v>
      </c>
      <c r="C41" s="215" t="s">
        <v>65</v>
      </c>
      <c r="D41" s="216" t="s">
        <v>76</v>
      </c>
      <c r="E41" s="212" t="s">
        <v>22</v>
      </c>
      <c r="F41" s="213">
        <v>21849</v>
      </c>
      <c r="G41" s="213">
        <v>304138.07999999996</v>
      </c>
      <c r="H41" s="214" t="s">
        <v>477</v>
      </c>
      <c r="I41" s="213">
        <v>334552</v>
      </c>
    </row>
    <row r="42" spans="2:9" ht="24" x14ac:dyDescent="0.25">
      <c r="B42" s="186">
        <v>30</v>
      </c>
      <c r="C42" s="215" t="s">
        <v>65</v>
      </c>
      <c r="D42" s="216" t="s">
        <v>77</v>
      </c>
      <c r="E42" s="212" t="s">
        <v>78</v>
      </c>
      <c r="F42" s="213">
        <v>21042.95</v>
      </c>
      <c r="G42" s="213">
        <v>292917.864</v>
      </c>
      <c r="H42" s="214" t="s">
        <v>477</v>
      </c>
      <c r="I42" s="213">
        <v>322210</v>
      </c>
    </row>
    <row r="43" spans="2:9" ht="24" x14ac:dyDescent="0.25">
      <c r="B43" s="186">
        <v>31</v>
      </c>
      <c r="C43" s="215" t="s">
        <v>65</v>
      </c>
      <c r="D43" s="216" t="s">
        <v>85</v>
      </c>
      <c r="E43" s="221" t="s">
        <v>86</v>
      </c>
      <c r="F43" s="213">
        <v>24248</v>
      </c>
      <c r="G43" s="213">
        <v>337532.15999999997</v>
      </c>
      <c r="H43" s="214" t="s">
        <v>477</v>
      </c>
      <c r="I43" s="213">
        <v>371286</v>
      </c>
    </row>
    <row r="44" spans="2:9" ht="24" x14ac:dyDescent="0.25">
      <c r="B44" s="186">
        <v>32</v>
      </c>
      <c r="C44" s="215" t="s">
        <v>90</v>
      </c>
      <c r="D44" s="222" t="s">
        <v>93</v>
      </c>
      <c r="E44" s="223" t="s">
        <v>92</v>
      </c>
      <c r="F44" s="224">
        <v>1102464</v>
      </c>
      <c r="G44" s="213">
        <v>13229568</v>
      </c>
      <c r="H44" s="214" t="s">
        <v>477</v>
      </c>
      <c r="I44" s="213">
        <v>14552525</v>
      </c>
    </row>
    <row r="45" spans="2:9" ht="24" x14ac:dyDescent="0.25">
      <c r="B45" s="186">
        <v>33</v>
      </c>
      <c r="C45" s="215" t="s">
        <v>90</v>
      </c>
      <c r="D45" s="222" t="s">
        <v>94</v>
      </c>
      <c r="E45" s="223" t="s">
        <v>92</v>
      </c>
      <c r="F45" s="213">
        <v>617287.55000000005</v>
      </c>
      <c r="G45" s="213">
        <v>8670758</v>
      </c>
      <c r="H45" s="214" t="s">
        <v>477</v>
      </c>
      <c r="I45" s="213">
        <v>9537834</v>
      </c>
    </row>
    <row r="46" spans="2:9" ht="24" x14ac:dyDescent="0.25">
      <c r="B46" s="186">
        <v>34</v>
      </c>
      <c r="C46" s="215" t="s">
        <v>90</v>
      </c>
      <c r="D46" s="225" t="s">
        <v>95</v>
      </c>
      <c r="E46" s="223" t="s">
        <v>92</v>
      </c>
      <c r="F46" s="213">
        <v>1551723.6</v>
      </c>
      <c r="G46" s="213">
        <v>23759992</v>
      </c>
      <c r="H46" s="214" t="s">
        <v>477</v>
      </c>
      <c r="I46" s="213">
        <v>26135992</v>
      </c>
    </row>
    <row r="47" spans="2:9" ht="36" x14ac:dyDescent="0.25">
      <c r="B47" s="186">
        <v>35</v>
      </c>
      <c r="C47" s="215" t="s">
        <v>90</v>
      </c>
      <c r="D47" s="225" t="s">
        <v>97</v>
      </c>
      <c r="E47" s="223" t="s">
        <v>98</v>
      </c>
      <c r="F47" s="226">
        <v>2839014</v>
      </c>
      <c r="G47" s="213">
        <v>34068168</v>
      </c>
      <c r="H47" s="214" t="s">
        <v>477</v>
      </c>
      <c r="I47" s="213">
        <v>37474985</v>
      </c>
    </row>
    <row r="48" spans="2:9" ht="24" x14ac:dyDescent="0.25">
      <c r="B48" s="186">
        <v>36</v>
      </c>
      <c r="C48" s="215" t="s">
        <v>90</v>
      </c>
      <c r="D48" s="225" t="s">
        <v>454</v>
      </c>
      <c r="E48" s="223" t="s">
        <v>448</v>
      </c>
      <c r="F48" s="226">
        <v>1075165.828</v>
      </c>
      <c r="G48" s="213">
        <v>14966309</v>
      </c>
      <c r="H48" s="214" t="s">
        <v>477</v>
      </c>
      <c r="I48" s="213">
        <v>16462940</v>
      </c>
    </row>
    <row r="49" spans="2:9" ht="24" x14ac:dyDescent="0.25">
      <c r="B49" s="186">
        <v>37</v>
      </c>
      <c r="C49" s="215" t="s">
        <v>99</v>
      </c>
      <c r="D49" s="216" t="s">
        <v>100</v>
      </c>
      <c r="E49" s="212" t="s">
        <v>101</v>
      </c>
      <c r="F49" s="213">
        <v>7000</v>
      </c>
      <c r="G49" s="213">
        <v>97440</v>
      </c>
      <c r="H49" s="214" t="s">
        <v>477</v>
      </c>
      <c r="I49" s="213">
        <v>107184</v>
      </c>
    </row>
    <row r="50" spans="2:9" ht="24" x14ac:dyDescent="0.25">
      <c r="B50" s="186">
        <v>38</v>
      </c>
      <c r="C50" s="215" t="s">
        <v>99</v>
      </c>
      <c r="D50" s="216" t="s">
        <v>102</v>
      </c>
      <c r="E50" s="212" t="s">
        <v>103</v>
      </c>
      <c r="F50" s="213">
        <v>6000</v>
      </c>
      <c r="G50" s="213">
        <v>83520</v>
      </c>
      <c r="H50" s="214" t="s">
        <v>477</v>
      </c>
      <c r="I50" s="213">
        <v>91872</v>
      </c>
    </row>
    <row r="51" spans="2:9" ht="24" x14ac:dyDescent="0.25">
      <c r="B51" s="186">
        <v>39</v>
      </c>
      <c r="C51" s="215" t="s">
        <v>99</v>
      </c>
      <c r="D51" s="216" t="s">
        <v>104</v>
      </c>
      <c r="E51" s="212" t="s">
        <v>105</v>
      </c>
      <c r="F51" s="213">
        <v>7000</v>
      </c>
      <c r="G51" s="213">
        <v>97440</v>
      </c>
      <c r="H51" s="214" t="s">
        <v>477</v>
      </c>
      <c r="I51" s="213">
        <v>107184</v>
      </c>
    </row>
    <row r="52" spans="2:9" ht="24" x14ac:dyDescent="0.25">
      <c r="B52" s="186">
        <v>40</v>
      </c>
      <c r="C52" s="215" t="s">
        <v>99</v>
      </c>
      <c r="D52" s="216" t="s">
        <v>106</v>
      </c>
      <c r="E52" s="212" t="s">
        <v>107</v>
      </c>
      <c r="F52" s="213">
        <v>179772.42</v>
      </c>
      <c r="G52" s="213">
        <v>2502432.0863999999</v>
      </c>
      <c r="H52" s="214" t="s">
        <v>477</v>
      </c>
      <c r="I52" s="213">
        <v>2752676</v>
      </c>
    </row>
    <row r="53" spans="2:9" ht="36" x14ac:dyDescent="0.25">
      <c r="B53" s="186">
        <v>41</v>
      </c>
      <c r="C53" s="215" t="s">
        <v>99</v>
      </c>
      <c r="D53" s="216" t="s">
        <v>108</v>
      </c>
      <c r="E53" s="212" t="s">
        <v>109</v>
      </c>
      <c r="F53" s="213">
        <v>5500</v>
      </c>
      <c r="G53" s="213">
        <v>76560</v>
      </c>
      <c r="H53" s="214" t="s">
        <v>477</v>
      </c>
      <c r="I53" s="213">
        <v>84216</v>
      </c>
    </row>
    <row r="54" spans="2:9" ht="24" x14ac:dyDescent="0.25">
      <c r="B54" s="186">
        <v>42</v>
      </c>
      <c r="C54" s="215" t="s">
        <v>99</v>
      </c>
      <c r="D54" s="227" t="s">
        <v>110</v>
      </c>
      <c r="E54" s="212" t="s">
        <v>111</v>
      </c>
      <c r="F54" s="213">
        <v>35000</v>
      </c>
      <c r="G54" s="213">
        <v>487199.99999999994</v>
      </c>
      <c r="H54" s="214" t="s">
        <v>477</v>
      </c>
      <c r="I54" s="213">
        <v>535920</v>
      </c>
    </row>
    <row r="55" spans="2:9" ht="36" x14ac:dyDescent="0.25">
      <c r="B55" s="186">
        <v>43</v>
      </c>
      <c r="C55" s="215" t="s">
        <v>99</v>
      </c>
      <c r="D55" s="216" t="s">
        <v>112</v>
      </c>
      <c r="E55" s="212" t="s">
        <v>113</v>
      </c>
      <c r="F55" s="213">
        <v>270000</v>
      </c>
      <c r="G55" s="213">
        <v>3758399.9999999995</v>
      </c>
      <c r="H55" s="214" t="s">
        <v>477</v>
      </c>
      <c r="I55" s="213">
        <v>4134240</v>
      </c>
    </row>
    <row r="56" spans="2:9" ht="24" x14ac:dyDescent="0.25">
      <c r="B56" s="186">
        <v>44</v>
      </c>
      <c r="C56" s="215" t="s">
        <v>99</v>
      </c>
      <c r="D56" s="211" t="s">
        <v>114</v>
      </c>
      <c r="E56" s="212" t="s">
        <v>115</v>
      </c>
      <c r="F56" s="213">
        <v>15000</v>
      </c>
      <c r="G56" s="213">
        <v>208800</v>
      </c>
      <c r="H56" s="214" t="s">
        <v>477</v>
      </c>
      <c r="I56" s="213">
        <v>229680</v>
      </c>
    </row>
    <row r="57" spans="2:9" ht="36" x14ac:dyDescent="0.25">
      <c r="B57" s="186">
        <v>45</v>
      </c>
      <c r="C57" s="215" t="s">
        <v>99</v>
      </c>
      <c r="D57" s="211" t="s">
        <v>116</v>
      </c>
      <c r="E57" s="212" t="s">
        <v>117</v>
      </c>
      <c r="F57" s="213">
        <v>250610</v>
      </c>
      <c r="G57" s="213">
        <v>3488491.1999999997</v>
      </c>
      <c r="H57" s="214" t="s">
        <v>477</v>
      </c>
      <c r="I57" s="213">
        <v>3837341</v>
      </c>
    </row>
    <row r="58" spans="2:9" ht="36" x14ac:dyDescent="0.25">
      <c r="B58" s="186">
        <v>46</v>
      </c>
      <c r="C58" s="215" t="s">
        <v>99</v>
      </c>
      <c r="D58" s="211" t="s">
        <v>120</v>
      </c>
      <c r="E58" s="212" t="s">
        <v>121</v>
      </c>
      <c r="F58" s="213">
        <v>105007.54</v>
      </c>
      <c r="G58" s="213">
        <v>1461704.9567999998</v>
      </c>
      <c r="H58" s="214" t="s">
        <v>477</v>
      </c>
      <c r="I58" s="213">
        <v>1607876</v>
      </c>
    </row>
    <row r="59" spans="2:9" ht="60" x14ac:dyDescent="0.25">
      <c r="B59" s="186">
        <v>47</v>
      </c>
      <c r="C59" s="215" t="s">
        <v>99</v>
      </c>
      <c r="D59" s="211" t="s">
        <v>426</v>
      </c>
      <c r="E59" s="212" t="s">
        <v>425</v>
      </c>
      <c r="F59" s="213">
        <v>97000</v>
      </c>
      <c r="G59" s="213">
        <v>1350240</v>
      </c>
      <c r="H59" s="214" t="s">
        <v>477</v>
      </c>
      <c r="I59" s="213">
        <v>1485264</v>
      </c>
    </row>
    <row r="60" spans="2:9" ht="24" x14ac:dyDescent="0.25">
      <c r="B60" s="186">
        <v>48</v>
      </c>
      <c r="C60" s="215" t="s">
        <v>122</v>
      </c>
      <c r="D60" s="211" t="s">
        <v>123</v>
      </c>
      <c r="E60" s="217" t="s">
        <v>124</v>
      </c>
      <c r="F60" s="213">
        <v>46171.839999999997</v>
      </c>
      <c r="G60" s="213">
        <v>642712.01279999991</v>
      </c>
      <c r="H60" s="214" t="s">
        <v>477</v>
      </c>
      <c r="I60" s="213">
        <v>706984</v>
      </c>
    </row>
    <row r="61" spans="2:9" ht="24" x14ac:dyDescent="0.25">
      <c r="B61" s="186">
        <v>49</v>
      </c>
      <c r="C61" s="215" t="s">
        <v>122</v>
      </c>
      <c r="D61" s="211" t="s">
        <v>125</v>
      </c>
      <c r="E61" s="217" t="s">
        <v>86</v>
      </c>
      <c r="F61" s="213">
        <v>42000</v>
      </c>
      <c r="G61" s="213">
        <v>584640</v>
      </c>
      <c r="H61" s="214" t="s">
        <v>477</v>
      </c>
      <c r="I61" s="213">
        <v>643104</v>
      </c>
    </row>
    <row r="62" spans="2:9" ht="24" x14ac:dyDescent="0.25">
      <c r="B62" s="186">
        <v>50</v>
      </c>
      <c r="C62" s="215" t="s">
        <v>122</v>
      </c>
      <c r="D62" s="211" t="s">
        <v>423</v>
      </c>
      <c r="E62" s="217" t="s">
        <v>86</v>
      </c>
      <c r="F62" s="213">
        <v>55000</v>
      </c>
      <c r="G62" s="213">
        <v>765600</v>
      </c>
      <c r="H62" s="214" t="s">
        <v>477</v>
      </c>
      <c r="I62" s="213">
        <v>842160</v>
      </c>
    </row>
    <row r="63" spans="2:9" ht="36" x14ac:dyDescent="0.25">
      <c r="B63" s="186">
        <v>51</v>
      </c>
      <c r="C63" s="215" t="s">
        <v>122</v>
      </c>
      <c r="D63" s="211" t="s">
        <v>126</v>
      </c>
      <c r="E63" s="217" t="s">
        <v>127</v>
      </c>
      <c r="F63" s="213">
        <v>78500</v>
      </c>
      <c r="G63" s="213">
        <v>1092720</v>
      </c>
      <c r="H63" s="214" t="s">
        <v>477</v>
      </c>
      <c r="I63" s="213">
        <v>1201992</v>
      </c>
    </row>
    <row r="64" spans="2:9" ht="36" x14ac:dyDescent="0.25">
      <c r="B64" s="186">
        <v>52</v>
      </c>
      <c r="C64" s="215" t="s">
        <v>122</v>
      </c>
      <c r="D64" s="211" t="s">
        <v>128</v>
      </c>
      <c r="E64" s="217" t="s">
        <v>22</v>
      </c>
      <c r="F64" s="213">
        <v>43760.75</v>
      </c>
      <c r="G64" s="213">
        <v>609149.64</v>
      </c>
      <c r="H64" s="214" t="s">
        <v>477</v>
      </c>
      <c r="I64" s="213">
        <v>670065</v>
      </c>
    </row>
    <row r="65" spans="2:9" ht="24" x14ac:dyDescent="0.25">
      <c r="B65" s="186">
        <v>53</v>
      </c>
      <c r="C65" s="215" t="s">
        <v>122</v>
      </c>
      <c r="D65" s="211" t="s">
        <v>129</v>
      </c>
      <c r="E65" s="217" t="s">
        <v>22</v>
      </c>
      <c r="F65" s="213">
        <v>60800</v>
      </c>
      <c r="G65" s="213">
        <v>846335.99999999988</v>
      </c>
      <c r="H65" s="214" t="s">
        <v>477</v>
      </c>
      <c r="I65" s="213">
        <v>930970</v>
      </c>
    </row>
    <row r="66" spans="2:9" ht="24" x14ac:dyDescent="0.25">
      <c r="B66" s="186">
        <v>54</v>
      </c>
      <c r="C66" s="215" t="s">
        <v>122</v>
      </c>
      <c r="D66" s="211" t="s">
        <v>130</v>
      </c>
      <c r="E66" s="217" t="s">
        <v>131</v>
      </c>
      <c r="F66" s="213">
        <v>58577.88</v>
      </c>
      <c r="G66" s="213">
        <v>815404.08959999983</v>
      </c>
      <c r="H66" s="214" t="s">
        <v>477</v>
      </c>
      <c r="I66" s="213">
        <v>896945</v>
      </c>
    </row>
    <row r="67" spans="2:9" ht="36" x14ac:dyDescent="0.25">
      <c r="B67" s="186">
        <v>55</v>
      </c>
      <c r="C67" s="215" t="s">
        <v>122</v>
      </c>
      <c r="D67" s="211" t="s">
        <v>132</v>
      </c>
      <c r="E67" s="217" t="s">
        <v>133</v>
      </c>
      <c r="F67" s="213">
        <v>51394.79</v>
      </c>
      <c r="G67" s="213">
        <v>715415.47679999995</v>
      </c>
      <c r="H67" s="214" t="s">
        <v>477</v>
      </c>
      <c r="I67" s="213">
        <v>786958</v>
      </c>
    </row>
    <row r="68" spans="2:9" ht="24" x14ac:dyDescent="0.25">
      <c r="B68" s="186">
        <v>56</v>
      </c>
      <c r="C68" s="215" t="s">
        <v>122</v>
      </c>
      <c r="D68" s="211" t="s">
        <v>418</v>
      </c>
      <c r="E68" s="217" t="s">
        <v>417</v>
      </c>
      <c r="F68" s="213">
        <v>90000</v>
      </c>
      <c r="G68" s="213">
        <v>1252800</v>
      </c>
      <c r="H68" s="214" t="s">
        <v>477</v>
      </c>
      <c r="I68" s="213">
        <v>1378080</v>
      </c>
    </row>
    <row r="69" spans="2:9" ht="24" x14ac:dyDescent="0.25">
      <c r="B69" s="186">
        <v>57</v>
      </c>
      <c r="C69" s="215" t="s">
        <v>122</v>
      </c>
      <c r="D69" s="211" t="s">
        <v>419</v>
      </c>
      <c r="E69" s="217" t="s">
        <v>86</v>
      </c>
      <c r="F69" s="213">
        <v>60000</v>
      </c>
      <c r="G69" s="213">
        <v>835200</v>
      </c>
      <c r="H69" s="214" t="s">
        <v>477</v>
      </c>
      <c r="I69" s="213">
        <v>918720</v>
      </c>
    </row>
    <row r="70" spans="2:9" ht="36" x14ac:dyDescent="0.25">
      <c r="B70" s="186">
        <v>58</v>
      </c>
      <c r="C70" s="215" t="s">
        <v>134</v>
      </c>
      <c r="D70" s="211" t="s">
        <v>135</v>
      </c>
      <c r="E70" s="217" t="s">
        <v>136</v>
      </c>
      <c r="F70" s="213">
        <v>4241</v>
      </c>
      <c r="G70" s="213">
        <v>59034.719999999994</v>
      </c>
      <c r="H70" s="214" t="s">
        <v>477</v>
      </c>
      <c r="I70" s="213">
        <v>64939</v>
      </c>
    </row>
    <row r="71" spans="2:9" ht="24" x14ac:dyDescent="0.25">
      <c r="B71" s="186">
        <v>59</v>
      </c>
      <c r="C71" s="215" t="s">
        <v>134</v>
      </c>
      <c r="D71" s="211" t="s">
        <v>137</v>
      </c>
      <c r="E71" s="217" t="s">
        <v>138</v>
      </c>
      <c r="F71" s="228">
        <v>6061</v>
      </c>
      <c r="G71" s="213">
        <v>84369.12</v>
      </c>
      <c r="H71" s="214" t="s">
        <v>477</v>
      </c>
      <c r="I71" s="213">
        <v>92807</v>
      </c>
    </row>
    <row r="72" spans="2:9" ht="24" x14ac:dyDescent="0.25">
      <c r="B72" s="186">
        <v>60</v>
      </c>
      <c r="C72" s="215" t="s">
        <v>134</v>
      </c>
      <c r="D72" s="211" t="s">
        <v>141</v>
      </c>
      <c r="E72" s="217" t="s">
        <v>142</v>
      </c>
      <c r="F72" s="213">
        <v>5500</v>
      </c>
      <c r="G72" s="213">
        <v>76560</v>
      </c>
      <c r="H72" s="214" t="s">
        <v>477</v>
      </c>
      <c r="I72" s="213">
        <v>84216</v>
      </c>
    </row>
    <row r="73" spans="2:9" ht="24" x14ac:dyDescent="0.25">
      <c r="B73" s="186">
        <v>61</v>
      </c>
      <c r="C73" s="215" t="s">
        <v>134</v>
      </c>
      <c r="D73" s="211" t="s">
        <v>143</v>
      </c>
      <c r="E73" s="217" t="s">
        <v>144</v>
      </c>
      <c r="F73" s="213">
        <v>23100</v>
      </c>
      <c r="G73" s="213">
        <v>321552</v>
      </c>
      <c r="H73" s="214" t="s">
        <v>477</v>
      </c>
      <c r="I73" s="213">
        <v>353708</v>
      </c>
    </row>
    <row r="74" spans="2:9" ht="24" x14ac:dyDescent="0.25">
      <c r="B74" s="186">
        <v>62</v>
      </c>
      <c r="C74" s="215" t="s">
        <v>148</v>
      </c>
      <c r="D74" s="211" t="s">
        <v>149</v>
      </c>
      <c r="E74" s="217" t="s">
        <v>150</v>
      </c>
      <c r="F74" s="213">
        <v>7114.5</v>
      </c>
      <c r="G74" s="213">
        <v>99033.84</v>
      </c>
      <c r="H74" s="214" t="s">
        <v>477</v>
      </c>
      <c r="I74" s="213">
        <v>108938</v>
      </c>
    </row>
    <row r="75" spans="2:9" ht="24" x14ac:dyDescent="0.25">
      <c r="B75" s="186">
        <v>63</v>
      </c>
      <c r="C75" s="215" t="s">
        <v>148</v>
      </c>
      <c r="D75" s="211" t="s">
        <v>153</v>
      </c>
      <c r="E75" s="217" t="s">
        <v>154</v>
      </c>
      <c r="F75" s="213">
        <v>5528</v>
      </c>
      <c r="G75" s="213">
        <v>76949.759999999995</v>
      </c>
      <c r="H75" s="214" t="s">
        <v>477</v>
      </c>
      <c r="I75" s="213">
        <v>84645</v>
      </c>
    </row>
    <row r="76" spans="2:9" ht="24" x14ac:dyDescent="0.25">
      <c r="B76" s="186">
        <v>64</v>
      </c>
      <c r="C76" s="215" t="s">
        <v>148</v>
      </c>
      <c r="D76" s="211" t="s">
        <v>155</v>
      </c>
      <c r="E76" s="217" t="s">
        <v>156</v>
      </c>
      <c r="F76" s="213">
        <v>13000</v>
      </c>
      <c r="G76" s="213">
        <v>180960</v>
      </c>
      <c r="H76" s="214" t="s">
        <v>477</v>
      </c>
      <c r="I76" s="213">
        <v>199056</v>
      </c>
    </row>
    <row r="77" spans="2:9" ht="24" x14ac:dyDescent="0.25">
      <c r="B77" s="186">
        <v>65</v>
      </c>
      <c r="C77" s="215" t="s">
        <v>148</v>
      </c>
      <c r="D77" s="211" t="s">
        <v>159</v>
      </c>
      <c r="E77" s="217" t="s">
        <v>160</v>
      </c>
      <c r="F77" s="213">
        <v>5315.1</v>
      </c>
      <c r="G77" s="213">
        <v>73986.191999999995</v>
      </c>
      <c r="H77" s="214" t="s">
        <v>477</v>
      </c>
      <c r="I77" s="213">
        <v>81385</v>
      </c>
    </row>
    <row r="78" spans="2:9" ht="24" x14ac:dyDescent="0.25">
      <c r="B78" s="186">
        <v>66</v>
      </c>
      <c r="C78" s="215" t="s">
        <v>148</v>
      </c>
      <c r="D78" s="211" t="s">
        <v>161</v>
      </c>
      <c r="E78" s="217" t="s">
        <v>162</v>
      </c>
      <c r="F78" s="213">
        <v>19500</v>
      </c>
      <c r="G78" s="213">
        <v>271440</v>
      </c>
      <c r="H78" s="214" t="s">
        <v>477</v>
      </c>
      <c r="I78" s="213">
        <v>298584</v>
      </c>
    </row>
    <row r="79" spans="2:9" ht="24" x14ac:dyDescent="0.25">
      <c r="B79" s="186">
        <v>67</v>
      </c>
      <c r="C79" s="215" t="s">
        <v>148</v>
      </c>
      <c r="D79" s="211" t="s">
        <v>163</v>
      </c>
      <c r="E79" s="217" t="s">
        <v>164</v>
      </c>
      <c r="F79" s="213">
        <v>5000</v>
      </c>
      <c r="G79" s="213">
        <v>69600</v>
      </c>
      <c r="H79" s="214" t="s">
        <v>477</v>
      </c>
      <c r="I79" s="213">
        <v>76560</v>
      </c>
    </row>
    <row r="80" spans="2:9" ht="24" x14ac:dyDescent="0.25">
      <c r="B80" s="186">
        <v>68</v>
      </c>
      <c r="C80" s="215" t="s">
        <v>148</v>
      </c>
      <c r="D80" s="211" t="s">
        <v>165</v>
      </c>
      <c r="E80" s="217" t="s">
        <v>166</v>
      </c>
      <c r="F80" s="213">
        <v>5999.65</v>
      </c>
      <c r="G80" s="213">
        <v>83515.127999999982</v>
      </c>
      <c r="H80" s="214" t="s">
        <v>477</v>
      </c>
      <c r="I80" s="213">
        <v>91867</v>
      </c>
    </row>
    <row r="81" spans="2:9" ht="24" x14ac:dyDescent="0.25">
      <c r="B81" s="186">
        <v>69</v>
      </c>
      <c r="C81" s="215" t="s">
        <v>148</v>
      </c>
      <c r="D81" s="211" t="s">
        <v>167</v>
      </c>
      <c r="E81" s="217" t="s">
        <v>168</v>
      </c>
      <c r="F81" s="213">
        <v>7500</v>
      </c>
      <c r="G81" s="213">
        <v>104400</v>
      </c>
      <c r="H81" s="214" t="s">
        <v>477</v>
      </c>
      <c r="I81" s="213">
        <v>114840</v>
      </c>
    </row>
    <row r="82" spans="2:9" ht="24" x14ac:dyDescent="0.25">
      <c r="B82" s="186">
        <v>70</v>
      </c>
      <c r="C82" s="215" t="s">
        <v>148</v>
      </c>
      <c r="D82" s="211" t="s">
        <v>169</v>
      </c>
      <c r="E82" s="217" t="s">
        <v>170</v>
      </c>
      <c r="F82" s="213">
        <v>15000</v>
      </c>
      <c r="G82" s="213">
        <v>208800</v>
      </c>
      <c r="H82" s="214" t="s">
        <v>477</v>
      </c>
      <c r="I82" s="213">
        <v>229680</v>
      </c>
    </row>
    <row r="83" spans="2:9" ht="24" x14ac:dyDescent="0.25">
      <c r="B83" s="186">
        <v>71</v>
      </c>
      <c r="C83" s="215" t="s">
        <v>148</v>
      </c>
      <c r="D83" s="211" t="s">
        <v>173</v>
      </c>
      <c r="E83" s="217" t="s">
        <v>174</v>
      </c>
      <c r="F83" s="213">
        <v>4200</v>
      </c>
      <c r="G83" s="213">
        <v>58463.999999999993</v>
      </c>
      <c r="H83" s="214" t="s">
        <v>477</v>
      </c>
      <c r="I83" s="213">
        <v>64311</v>
      </c>
    </row>
    <row r="84" spans="2:9" ht="24" x14ac:dyDescent="0.25">
      <c r="B84" s="186">
        <v>72</v>
      </c>
      <c r="C84" s="215" t="s">
        <v>148</v>
      </c>
      <c r="D84" s="211" t="s">
        <v>177</v>
      </c>
      <c r="E84" s="217" t="s">
        <v>178</v>
      </c>
      <c r="F84" s="213">
        <v>1212.3499999999999</v>
      </c>
      <c r="G84" s="213">
        <v>16875.911999999997</v>
      </c>
      <c r="H84" s="214" t="s">
        <v>477</v>
      </c>
      <c r="I84" s="213">
        <v>18564</v>
      </c>
    </row>
    <row r="85" spans="2:9" ht="36" x14ac:dyDescent="0.25">
      <c r="B85" s="186">
        <v>73</v>
      </c>
      <c r="C85" s="215" t="s">
        <v>148</v>
      </c>
      <c r="D85" s="211" t="s">
        <v>181</v>
      </c>
      <c r="E85" s="217" t="s">
        <v>182</v>
      </c>
      <c r="F85" s="213">
        <v>5100</v>
      </c>
      <c r="G85" s="213">
        <v>70992</v>
      </c>
      <c r="H85" s="214" t="s">
        <v>477</v>
      </c>
      <c r="I85" s="213">
        <v>78092</v>
      </c>
    </row>
    <row r="86" spans="2:9" ht="24" x14ac:dyDescent="0.25">
      <c r="B86" s="186">
        <v>74</v>
      </c>
      <c r="C86" s="215" t="s">
        <v>148</v>
      </c>
      <c r="D86" s="211" t="s">
        <v>191</v>
      </c>
      <c r="E86" s="217" t="s">
        <v>192</v>
      </c>
      <c r="F86" s="213">
        <v>8400</v>
      </c>
      <c r="G86" s="213">
        <v>116927.99999999999</v>
      </c>
      <c r="H86" s="214" t="s">
        <v>477</v>
      </c>
      <c r="I86" s="213">
        <v>128621</v>
      </c>
    </row>
    <row r="87" spans="2:9" ht="24" x14ac:dyDescent="0.25">
      <c r="B87" s="186">
        <v>75</v>
      </c>
      <c r="C87" s="215" t="s">
        <v>148</v>
      </c>
      <c r="D87" s="211" t="s">
        <v>193</v>
      </c>
      <c r="E87" s="217" t="s">
        <v>194</v>
      </c>
      <c r="F87" s="213">
        <v>9061.5</v>
      </c>
      <c r="G87" s="213">
        <v>126136.07999999999</v>
      </c>
      <c r="H87" s="214" t="s">
        <v>477</v>
      </c>
      <c r="I87" s="213">
        <v>138750</v>
      </c>
    </row>
    <row r="88" spans="2:9" ht="24" x14ac:dyDescent="0.25">
      <c r="B88" s="186">
        <v>76</v>
      </c>
      <c r="C88" s="215" t="s">
        <v>148</v>
      </c>
      <c r="D88" s="211" t="s">
        <v>195</v>
      </c>
      <c r="E88" s="217" t="s">
        <v>196</v>
      </c>
      <c r="F88" s="213">
        <v>20000</v>
      </c>
      <c r="G88" s="213">
        <v>278400</v>
      </c>
      <c r="H88" s="214" t="s">
        <v>477</v>
      </c>
      <c r="I88" s="213">
        <v>306240</v>
      </c>
    </row>
    <row r="89" spans="2:9" ht="36" x14ac:dyDescent="0.25">
      <c r="B89" s="186">
        <v>77</v>
      </c>
      <c r="C89" s="215" t="s">
        <v>148</v>
      </c>
      <c r="D89" s="211" t="s">
        <v>198</v>
      </c>
      <c r="E89" s="217" t="s">
        <v>22</v>
      </c>
      <c r="F89" s="213">
        <v>190350</v>
      </c>
      <c r="G89" s="213">
        <v>2649672</v>
      </c>
      <c r="H89" s="214" t="s">
        <v>477</v>
      </c>
      <c r="I89" s="213">
        <v>2914640</v>
      </c>
    </row>
    <row r="90" spans="2:9" ht="24" x14ac:dyDescent="0.25">
      <c r="B90" s="186">
        <v>78</v>
      </c>
      <c r="C90" s="215" t="s">
        <v>148</v>
      </c>
      <c r="D90" s="211" t="s">
        <v>201</v>
      </c>
      <c r="E90" s="217" t="s">
        <v>202</v>
      </c>
      <c r="F90" s="213">
        <v>110000</v>
      </c>
      <c r="G90" s="213">
        <v>1531200</v>
      </c>
      <c r="H90" s="214" t="s">
        <v>477</v>
      </c>
      <c r="I90" s="213">
        <v>1684320</v>
      </c>
    </row>
    <row r="91" spans="2:9" ht="24" x14ac:dyDescent="0.25">
      <c r="B91" s="186">
        <v>79</v>
      </c>
      <c r="C91" s="215" t="s">
        <v>148</v>
      </c>
      <c r="D91" s="211" t="s">
        <v>203</v>
      </c>
      <c r="E91" s="217" t="s">
        <v>86</v>
      </c>
      <c r="F91" s="213">
        <v>20000</v>
      </c>
      <c r="G91" s="213">
        <v>278400</v>
      </c>
      <c r="H91" s="214" t="s">
        <v>477</v>
      </c>
      <c r="I91" s="213">
        <v>306240</v>
      </c>
    </row>
    <row r="92" spans="2:9" ht="36" x14ac:dyDescent="0.25">
      <c r="B92" s="186">
        <v>80</v>
      </c>
      <c r="C92" s="215" t="s">
        <v>148</v>
      </c>
      <c r="D92" s="211" t="s">
        <v>204</v>
      </c>
      <c r="E92" s="217" t="s">
        <v>119</v>
      </c>
      <c r="F92" s="213">
        <v>1817000</v>
      </c>
      <c r="G92" s="213">
        <v>25292640</v>
      </c>
      <c r="H92" s="214" t="s">
        <v>477</v>
      </c>
      <c r="I92" s="213">
        <v>27821904</v>
      </c>
    </row>
    <row r="93" spans="2:9" ht="36" x14ac:dyDescent="0.25">
      <c r="B93" s="186">
        <v>81</v>
      </c>
      <c r="C93" s="215" t="s">
        <v>207</v>
      </c>
      <c r="D93" s="211" t="s">
        <v>208</v>
      </c>
      <c r="E93" s="212" t="s">
        <v>113</v>
      </c>
      <c r="F93" s="213">
        <v>1656360.75</v>
      </c>
      <c r="G93" s="213">
        <v>23056541.639999997</v>
      </c>
      <c r="H93" s="214" t="s">
        <v>477</v>
      </c>
      <c r="I93" s="213">
        <v>25362196</v>
      </c>
    </row>
    <row r="94" spans="2:9" ht="24" x14ac:dyDescent="0.25">
      <c r="B94" s="186">
        <v>82</v>
      </c>
      <c r="C94" s="215" t="s">
        <v>209</v>
      </c>
      <c r="D94" s="216" t="s">
        <v>210</v>
      </c>
      <c r="E94" s="217" t="s">
        <v>211</v>
      </c>
      <c r="F94" s="213">
        <v>13330.2</v>
      </c>
      <c r="G94" s="213">
        <v>185556.38400000002</v>
      </c>
      <c r="H94" s="214" t="s">
        <v>477</v>
      </c>
      <c r="I94" s="213">
        <v>204113</v>
      </c>
    </row>
    <row r="95" spans="2:9" ht="36" x14ac:dyDescent="0.25">
      <c r="B95" s="186">
        <v>83</v>
      </c>
      <c r="C95" s="215" t="s">
        <v>209</v>
      </c>
      <c r="D95" s="216" t="s">
        <v>212</v>
      </c>
      <c r="E95" s="217" t="s">
        <v>213</v>
      </c>
      <c r="F95" s="213">
        <v>57000</v>
      </c>
      <c r="G95" s="213">
        <v>793440</v>
      </c>
      <c r="H95" s="214" t="s">
        <v>477</v>
      </c>
      <c r="I95" s="213">
        <v>872784</v>
      </c>
    </row>
    <row r="96" spans="2:9" ht="144" x14ac:dyDescent="0.25">
      <c r="B96" s="186">
        <v>84</v>
      </c>
      <c r="C96" s="215" t="s">
        <v>209</v>
      </c>
      <c r="D96" s="216" t="s">
        <v>214</v>
      </c>
      <c r="E96" s="217" t="s">
        <v>215</v>
      </c>
      <c r="F96" s="213">
        <v>125000</v>
      </c>
      <c r="G96" s="213">
        <v>1739999.9999999998</v>
      </c>
      <c r="H96" s="214" t="s">
        <v>477</v>
      </c>
      <c r="I96" s="213">
        <v>1914000</v>
      </c>
    </row>
    <row r="97" spans="2:9" ht="36" x14ac:dyDescent="0.25">
      <c r="B97" s="186">
        <v>85</v>
      </c>
      <c r="C97" s="215" t="s">
        <v>209</v>
      </c>
      <c r="D97" s="216" t="s">
        <v>218</v>
      </c>
      <c r="E97" s="217" t="s">
        <v>41</v>
      </c>
      <c r="F97" s="229">
        <v>95000</v>
      </c>
      <c r="G97" s="213">
        <v>1322400</v>
      </c>
      <c r="H97" s="214" t="s">
        <v>477</v>
      </c>
      <c r="I97" s="213">
        <v>1454640</v>
      </c>
    </row>
    <row r="98" spans="2:9" ht="36" x14ac:dyDescent="0.25">
      <c r="B98" s="186">
        <v>86</v>
      </c>
      <c r="C98" s="215" t="s">
        <v>209</v>
      </c>
      <c r="D98" s="216" t="s">
        <v>219</v>
      </c>
      <c r="E98" s="217" t="s">
        <v>86</v>
      </c>
      <c r="F98" s="213">
        <v>26250</v>
      </c>
      <c r="G98" s="213">
        <v>365400</v>
      </c>
      <c r="H98" s="214" t="s">
        <v>477</v>
      </c>
      <c r="I98" s="213">
        <v>401940</v>
      </c>
    </row>
    <row r="99" spans="2:9" ht="36" x14ac:dyDescent="0.25">
      <c r="B99" s="186">
        <v>87</v>
      </c>
      <c r="C99" s="215" t="s">
        <v>209</v>
      </c>
      <c r="D99" s="216" t="s">
        <v>220</v>
      </c>
      <c r="E99" s="217" t="s">
        <v>22</v>
      </c>
      <c r="F99" s="213">
        <v>920000</v>
      </c>
      <c r="G99" s="213">
        <v>12806400</v>
      </c>
      <c r="H99" s="214" t="s">
        <v>477</v>
      </c>
      <c r="I99" s="213">
        <v>14087040</v>
      </c>
    </row>
    <row r="100" spans="2:9" ht="24" x14ac:dyDescent="0.25">
      <c r="B100" s="186">
        <v>88</v>
      </c>
      <c r="C100" s="215" t="s">
        <v>209</v>
      </c>
      <c r="D100" s="216" t="s">
        <v>221</v>
      </c>
      <c r="E100" s="217" t="s">
        <v>18</v>
      </c>
      <c r="F100" s="213">
        <v>22500</v>
      </c>
      <c r="G100" s="213">
        <v>270000</v>
      </c>
      <c r="H100" s="214" t="s">
        <v>477</v>
      </c>
      <c r="I100" s="213">
        <v>297000</v>
      </c>
    </row>
    <row r="101" spans="2:9" ht="24" x14ac:dyDescent="0.25">
      <c r="B101" s="186">
        <v>89</v>
      </c>
      <c r="C101" s="215" t="s">
        <v>209</v>
      </c>
      <c r="D101" s="216" t="s">
        <v>450</v>
      </c>
      <c r="E101" s="217" t="s">
        <v>431</v>
      </c>
      <c r="F101" s="213">
        <v>33000</v>
      </c>
      <c r="G101" s="213">
        <v>396000</v>
      </c>
      <c r="H101" s="214" t="s">
        <v>477</v>
      </c>
      <c r="I101" s="213">
        <v>435600</v>
      </c>
    </row>
    <row r="102" spans="2:9" ht="48" x14ac:dyDescent="0.25">
      <c r="B102" s="186">
        <v>90</v>
      </c>
      <c r="C102" s="215" t="s">
        <v>222</v>
      </c>
      <c r="D102" s="216" t="s">
        <v>223</v>
      </c>
      <c r="E102" s="212" t="s">
        <v>145</v>
      </c>
      <c r="F102" s="213">
        <v>30000</v>
      </c>
      <c r="G102" s="213">
        <v>417600</v>
      </c>
      <c r="H102" s="214" t="s">
        <v>477</v>
      </c>
      <c r="I102" s="213">
        <v>459360</v>
      </c>
    </row>
    <row r="103" spans="2:9" ht="36" x14ac:dyDescent="0.25">
      <c r="B103" s="186">
        <v>91</v>
      </c>
      <c r="C103" s="215" t="s">
        <v>222</v>
      </c>
      <c r="D103" s="216" t="s">
        <v>224</v>
      </c>
      <c r="E103" s="212" t="s">
        <v>22</v>
      </c>
      <c r="F103" s="213">
        <v>50000</v>
      </c>
      <c r="G103" s="213">
        <v>696000</v>
      </c>
      <c r="H103" s="214" t="s">
        <v>477</v>
      </c>
      <c r="I103" s="213">
        <v>765600</v>
      </c>
    </row>
    <row r="104" spans="2:9" ht="24" x14ac:dyDescent="0.25">
      <c r="B104" s="186">
        <v>92</v>
      </c>
      <c r="C104" s="215" t="s">
        <v>222</v>
      </c>
      <c r="D104" s="216" t="s">
        <v>225</v>
      </c>
      <c r="E104" s="212" t="s">
        <v>22</v>
      </c>
      <c r="F104" s="213">
        <v>95000</v>
      </c>
      <c r="G104" s="213">
        <v>1322400</v>
      </c>
      <c r="H104" s="214" t="s">
        <v>477</v>
      </c>
      <c r="I104" s="213">
        <v>1454640</v>
      </c>
    </row>
    <row r="105" spans="2:9" ht="36" x14ac:dyDescent="0.25">
      <c r="B105" s="186">
        <v>93</v>
      </c>
      <c r="C105" s="215" t="s">
        <v>222</v>
      </c>
      <c r="D105" s="216" t="s">
        <v>226</v>
      </c>
      <c r="E105" s="212" t="s">
        <v>227</v>
      </c>
      <c r="F105" s="213">
        <v>29485.07</v>
      </c>
      <c r="G105" s="213">
        <v>410432.17439999996</v>
      </c>
      <c r="H105" s="214" t="s">
        <v>477</v>
      </c>
      <c r="I105" s="213">
        <v>451476</v>
      </c>
    </row>
    <row r="106" spans="2:9" ht="24" x14ac:dyDescent="0.25">
      <c r="B106" s="186">
        <v>94</v>
      </c>
      <c r="C106" s="215" t="s">
        <v>222</v>
      </c>
      <c r="D106" s="216" t="s">
        <v>228</v>
      </c>
      <c r="E106" s="212" t="s">
        <v>41</v>
      </c>
      <c r="F106" s="213">
        <v>25000</v>
      </c>
      <c r="G106" s="213">
        <v>348000</v>
      </c>
      <c r="H106" s="214" t="s">
        <v>477</v>
      </c>
      <c r="I106" s="213">
        <v>382800</v>
      </c>
    </row>
    <row r="107" spans="2:9" ht="24" x14ac:dyDescent="0.25">
      <c r="B107" s="186">
        <v>95</v>
      </c>
      <c r="C107" s="215" t="s">
        <v>233</v>
      </c>
      <c r="D107" s="211" t="s">
        <v>234</v>
      </c>
      <c r="E107" s="217" t="s">
        <v>235</v>
      </c>
      <c r="F107" s="213">
        <v>8500</v>
      </c>
      <c r="G107" s="213">
        <v>118319.99999999999</v>
      </c>
      <c r="H107" s="214" t="s">
        <v>477</v>
      </c>
      <c r="I107" s="213">
        <v>130152</v>
      </c>
    </row>
    <row r="108" spans="2:9" ht="24" x14ac:dyDescent="0.25">
      <c r="B108" s="186">
        <v>96</v>
      </c>
      <c r="C108" s="215" t="s">
        <v>233</v>
      </c>
      <c r="D108" s="211" t="s">
        <v>236</v>
      </c>
      <c r="E108" s="217" t="s">
        <v>237</v>
      </c>
      <c r="F108" s="213">
        <v>8617.14</v>
      </c>
      <c r="G108" s="213">
        <v>119950.58879999998</v>
      </c>
      <c r="H108" s="214" t="s">
        <v>477</v>
      </c>
      <c r="I108" s="213">
        <v>131946</v>
      </c>
    </row>
    <row r="109" spans="2:9" ht="24" x14ac:dyDescent="0.25">
      <c r="B109" s="186">
        <v>97</v>
      </c>
      <c r="C109" s="215" t="s">
        <v>239</v>
      </c>
      <c r="D109" s="211" t="s">
        <v>438</v>
      </c>
      <c r="E109" s="217" t="s">
        <v>98</v>
      </c>
      <c r="F109" s="213">
        <v>21551.72</v>
      </c>
      <c r="G109" s="213">
        <v>299999.9424</v>
      </c>
      <c r="H109" s="214" t="s">
        <v>477</v>
      </c>
      <c r="I109" s="213">
        <v>330000</v>
      </c>
    </row>
    <row r="110" spans="2:9" ht="24" x14ac:dyDescent="0.25">
      <c r="B110" s="186">
        <v>98</v>
      </c>
      <c r="C110" s="215" t="s">
        <v>241</v>
      </c>
      <c r="D110" s="211" t="s">
        <v>244</v>
      </c>
      <c r="E110" s="217" t="s">
        <v>480</v>
      </c>
      <c r="F110" s="213">
        <v>33327.839999999997</v>
      </c>
      <c r="G110" s="213">
        <v>463923.53279999993</v>
      </c>
      <c r="H110" s="214" t="s">
        <v>477</v>
      </c>
      <c r="I110" s="213">
        <v>510316</v>
      </c>
    </row>
    <row r="111" spans="2:9" ht="36" x14ac:dyDescent="0.25">
      <c r="B111" s="186">
        <v>99</v>
      </c>
      <c r="C111" s="215" t="s">
        <v>248</v>
      </c>
      <c r="D111" s="216" t="s">
        <v>249</v>
      </c>
      <c r="E111" s="217" t="s">
        <v>250</v>
      </c>
      <c r="F111" s="213">
        <v>8500</v>
      </c>
      <c r="G111" s="213">
        <v>118319.99999999999</v>
      </c>
      <c r="H111" s="214" t="s">
        <v>477</v>
      </c>
      <c r="I111" s="213">
        <v>130152</v>
      </c>
    </row>
    <row r="112" spans="2:9" ht="24" x14ac:dyDescent="0.25">
      <c r="B112" s="186">
        <v>100</v>
      </c>
      <c r="C112" s="215" t="s">
        <v>248</v>
      </c>
      <c r="D112" s="216" t="s">
        <v>251</v>
      </c>
      <c r="E112" s="217" t="s">
        <v>252</v>
      </c>
      <c r="F112" s="213">
        <v>8500</v>
      </c>
      <c r="G112" s="213">
        <v>118319.99999999999</v>
      </c>
      <c r="H112" s="214" t="s">
        <v>477</v>
      </c>
      <c r="I112" s="213">
        <v>130152</v>
      </c>
    </row>
    <row r="113" spans="2:9" ht="36" x14ac:dyDescent="0.25">
      <c r="B113" s="186">
        <v>101</v>
      </c>
      <c r="C113" s="215" t="s">
        <v>248</v>
      </c>
      <c r="D113" s="216" t="s">
        <v>253</v>
      </c>
      <c r="E113" s="217" t="s">
        <v>254</v>
      </c>
      <c r="F113" s="213">
        <v>130000</v>
      </c>
      <c r="G113" s="213">
        <v>1809599.9999999998</v>
      </c>
      <c r="H113" s="214" t="s">
        <v>477</v>
      </c>
      <c r="I113" s="213">
        <v>1990560</v>
      </c>
    </row>
    <row r="114" spans="2:9" ht="24" x14ac:dyDescent="0.25">
      <c r="B114" s="186">
        <v>102</v>
      </c>
      <c r="C114" s="215" t="s">
        <v>248</v>
      </c>
      <c r="D114" s="216" t="s">
        <v>255</v>
      </c>
      <c r="E114" s="217" t="s">
        <v>145</v>
      </c>
      <c r="F114" s="213">
        <v>80252</v>
      </c>
      <c r="G114" s="213">
        <v>1117107.8399999999</v>
      </c>
      <c r="H114" s="214" t="s">
        <v>477</v>
      </c>
      <c r="I114" s="213">
        <v>1228819</v>
      </c>
    </row>
    <row r="115" spans="2:9" ht="24" x14ac:dyDescent="0.25">
      <c r="B115" s="186">
        <v>103</v>
      </c>
      <c r="C115" s="215" t="s">
        <v>248</v>
      </c>
      <c r="D115" s="216" t="s">
        <v>256</v>
      </c>
      <c r="E115" s="217" t="s">
        <v>113</v>
      </c>
      <c r="F115" s="213">
        <v>214092</v>
      </c>
      <c r="G115" s="213">
        <v>2980160.6399999997</v>
      </c>
      <c r="H115" s="214" t="s">
        <v>477</v>
      </c>
      <c r="I115" s="213">
        <v>3278177</v>
      </c>
    </row>
    <row r="116" spans="2:9" ht="24" x14ac:dyDescent="0.25">
      <c r="B116" s="186">
        <v>104</v>
      </c>
      <c r="C116" s="215" t="s">
        <v>248</v>
      </c>
      <c r="D116" s="216" t="s">
        <v>257</v>
      </c>
      <c r="E116" s="217" t="s">
        <v>22</v>
      </c>
      <c r="F116" s="213">
        <v>145348.67000000001</v>
      </c>
      <c r="G116" s="213">
        <v>2023253.4863999998</v>
      </c>
      <c r="H116" s="214" t="s">
        <v>477</v>
      </c>
      <c r="I116" s="213">
        <v>2225579</v>
      </c>
    </row>
    <row r="117" spans="2:9" ht="24" x14ac:dyDescent="0.25">
      <c r="B117" s="186">
        <v>105</v>
      </c>
      <c r="C117" s="215" t="s">
        <v>248</v>
      </c>
      <c r="D117" s="216" t="s">
        <v>429</v>
      </c>
      <c r="E117" s="217" t="s">
        <v>261</v>
      </c>
      <c r="F117" s="213">
        <v>15286.31</v>
      </c>
      <c r="G117" s="213">
        <v>212785.43519999998</v>
      </c>
      <c r="H117" s="214" t="s">
        <v>477</v>
      </c>
      <c r="I117" s="213">
        <v>234064</v>
      </c>
    </row>
    <row r="118" spans="2:9" ht="24" x14ac:dyDescent="0.25">
      <c r="B118" s="186">
        <v>106</v>
      </c>
      <c r="C118" s="215" t="s">
        <v>248</v>
      </c>
      <c r="D118" s="216" t="s">
        <v>262</v>
      </c>
      <c r="E118" s="217" t="s">
        <v>263</v>
      </c>
      <c r="F118" s="213">
        <v>21000</v>
      </c>
      <c r="G118" s="213">
        <v>292320</v>
      </c>
      <c r="H118" s="214" t="s">
        <v>477</v>
      </c>
      <c r="I118" s="213">
        <v>321552</v>
      </c>
    </row>
    <row r="119" spans="2:9" ht="24" x14ac:dyDescent="0.25">
      <c r="B119" s="186">
        <v>107</v>
      </c>
      <c r="C119" s="215" t="s">
        <v>248</v>
      </c>
      <c r="D119" s="216" t="s">
        <v>264</v>
      </c>
      <c r="E119" s="217" t="s">
        <v>265</v>
      </c>
      <c r="F119" s="213">
        <v>12798</v>
      </c>
      <c r="G119" s="213">
        <v>178148.15999999997</v>
      </c>
      <c r="H119" s="214" t="s">
        <v>477</v>
      </c>
      <c r="I119" s="213">
        <v>195963</v>
      </c>
    </row>
    <row r="120" spans="2:9" ht="24" x14ac:dyDescent="0.25">
      <c r="B120" s="186">
        <v>108</v>
      </c>
      <c r="C120" s="215" t="s">
        <v>248</v>
      </c>
      <c r="D120" s="216" t="s">
        <v>266</v>
      </c>
      <c r="E120" s="217" t="s">
        <v>267</v>
      </c>
      <c r="F120" s="213">
        <v>27000</v>
      </c>
      <c r="G120" s="213">
        <v>375840</v>
      </c>
      <c r="H120" s="214" t="s">
        <v>477</v>
      </c>
      <c r="I120" s="213">
        <v>413424</v>
      </c>
    </row>
    <row r="121" spans="2:9" ht="36" x14ac:dyDescent="0.25">
      <c r="B121" s="186">
        <v>109</v>
      </c>
      <c r="C121" s="215" t="s">
        <v>248</v>
      </c>
      <c r="D121" s="216" t="s">
        <v>270</v>
      </c>
      <c r="E121" s="217" t="s">
        <v>271</v>
      </c>
      <c r="F121" s="213">
        <v>180000</v>
      </c>
      <c r="G121" s="213">
        <v>2505600</v>
      </c>
      <c r="H121" s="214" t="s">
        <v>477</v>
      </c>
      <c r="I121" s="213">
        <v>2756160</v>
      </c>
    </row>
    <row r="122" spans="2:9" ht="36" x14ac:dyDescent="0.25">
      <c r="B122" s="186">
        <v>110</v>
      </c>
      <c r="C122" s="215" t="s">
        <v>248</v>
      </c>
      <c r="D122" s="211" t="s">
        <v>439</v>
      </c>
      <c r="E122" s="217" t="s">
        <v>440</v>
      </c>
      <c r="F122" s="213">
        <v>11546.17</v>
      </c>
      <c r="G122" s="213">
        <v>138554.04</v>
      </c>
      <c r="H122" s="214" t="s">
        <v>477</v>
      </c>
      <c r="I122" s="213">
        <v>152410</v>
      </c>
    </row>
    <row r="123" spans="2:9" ht="24" x14ac:dyDescent="0.25">
      <c r="B123" s="186">
        <v>111</v>
      </c>
      <c r="C123" s="215" t="s">
        <v>273</v>
      </c>
      <c r="D123" s="211" t="s">
        <v>274</v>
      </c>
      <c r="E123" s="217" t="s">
        <v>275</v>
      </c>
      <c r="F123" s="213">
        <v>75000</v>
      </c>
      <c r="G123" s="213">
        <v>1043999.9999999999</v>
      </c>
      <c r="H123" s="214" t="s">
        <v>477</v>
      </c>
      <c r="I123" s="213">
        <v>1148400</v>
      </c>
    </row>
    <row r="124" spans="2:9" ht="36" x14ac:dyDescent="0.25">
      <c r="B124" s="186">
        <v>112</v>
      </c>
      <c r="C124" s="215" t="s">
        <v>273</v>
      </c>
      <c r="D124" s="211" t="s">
        <v>283</v>
      </c>
      <c r="E124" s="217" t="s">
        <v>22</v>
      </c>
      <c r="F124" s="213">
        <v>24647.14</v>
      </c>
      <c r="G124" s="213">
        <v>343088.18879999995</v>
      </c>
      <c r="H124" s="214" t="s">
        <v>477</v>
      </c>
      <c r="I124" s="213">
        <v>377398</v>
      </c>
    </row>
    <row r="125" spans="2:9" ht="24" x14ac:dyDescent="0.25">
      <c r="B125" s="186">
        <v>113</v>
      </c>
      <c r="C125" s="215" t="s">
        <v>273</v>
      </c>
      <c r="D125" s="211" t="s">
        <v>284</v>
      </c>
      <c r="E125" s="217" t="s">
        <v>22</v>
      </c>
      <c r="F125" s="213">
        <v>50000</v>
      </c>
      <c r="G125" s="213">
        <v>696000</v>
      </c>
      <c r="H125" s="214" t="s">
        <v>477</v>
      </c>
      <c r="I125" s="213">
        <v>765600</v>
      </c>
    </row>
    <row r="126" spans="2:9" ht="96.75" thickBot="1" x14ac:dyDescent="0.3">
      <c r="B126" s="186">
        <v>114</v>
      </c>
      <c r="C126" s="215" t="s">
        <v>273</v>
      </c>
      <c r="D126" s="211" t="s">
        <v>285</v>
      </c>
      <c r="E126" s="212" t="s">
        <v>286</v>
      </c>
      <c r="F126" s="213">
        <v>42717.34</v>
      </c>
      <c r="G126" s="213">
        <v>594625.3727999999</v>
      </c>
      <c r="H126" s="214" t="s">
        <v>477</v>
      </c>
      <c r="I126" s="213">
        <v>654088</v>
      </c>
    </row>
    <row r="127" spans="2:9" ht="36.75" thickTop="1" x14ac:dyDescent="0.25">
      <c r="B127" s="186">
        <v>115</v>
      </c>
      <c r="C127" s="215" t="s">
        <v>295</v>
      </c>
      <c r="D127" s="211" t="s">
        <v>416</v>
      </c>
      <c r="E127" s="212" t="s">
        <v>296</v>
      </c>
      <c r="F127" s="230">
        <v>5000</v>
      </c>
      <c r="G127" s="213">
        <v>69600</v>
      </c>
      <c r="H127" s="214" t="s">
        <v>477</v>
      </c>
      <c r="I127" s="213">
        <v>76560</v>
      </c>
    </row>
    <row r="128" spans="2:9" ht="36" x14ac:dyDescent="0.25">
      <c r="B128" s="186">
        <v>116</v>
      </c>
      <c r="C128" s="215" t="s">
        <v>295</v>
      </c>
      <c r="D128" s="211" t="s">
        <v>297</v>
      </c>
      <c r="E128" s="212" t="s">
        <v>238</v>
      </c>
      <c r="F128" s="231">
        <v>32600</v>
      </c>
      <c r="G128" s="213">
        <v>453791.99999999994</v>
      </c>
      <c r="H128" s="214" t="s">
        <v>477</v>
      </c>
      <c r="I128" s="213">
        <v>499172</v>
      </c>
    </row>
    <row r="129" spans="2:9" ht="36" x14ac:dyDescent="0.25">
      <c r="B129" s="186">
        <v>117</v>
      </c>
      <c r="C129" s="215" t="s">
        <v>295</v>
      </c>
      <c r="D129" s="211" t="s">
        <v>298</v>
      </c>
      <c r="E129" s="212" t="s">
        <v>299</v>
      </c>
      <c r="F129" s="213">
        <v>308968.5</v>
      </c>
      <c r="G129" s="213">
        <v>4300841.5199999996</v>
      </c>
      <c r="H129" s="214" t="s">
        <v>477</v>
      </c>
      <c r="I129" s="213">
        <v>4730926</v>
      </c>
    </row>
    <row r="130" spans="2:9" ht="24" x14ac:dyDescent="0.25">
      <c r="B130" s="186">
        <v>118</v>
      </c>
      <c r="C130" s="232" t="s">
        <v>300</v>
      </c>
      <c r="D130" s="211" t="s">
        <v>301</v>
      </c>
      <c r="E130" s="217" t="s">
        <v>302</v>
      </c>
      <c r="F130" s="213">
        <v>7540</v>
      </c>
      <c r="G130" s="213">
        <v>104956.79999999999</v>
      </c>
      <c r="H130" s="214" t="s">
        <v>477</v>
      </c>
      <c r="I130" s="213">
        <v>115453</v>
      </c>
    </row>
    <row r="131" spans="2:9" ht="24" x14ac:dyDescent="0.25">
      <c r="B131" s="186">
        <v>119</v>
      </c>
      <c r="C131" s="232" t="s">
        <v>300</v>
      </c>
      <c r="D131" s="211" t="s">
        <v>303</v>
      </c>
      <c r="E131" s="217" t="s">
        <v>22</v>
      </c>
      <c r="F131" s="213">
        <v>17569.87</v>
      </c>
      <c r="G131" s="213">
        <v>244572.59039999999</v>
      </c>
      <c r="H131" s="214" t="s">
        <v>477</v>
      </c>
      <c r="I131" s="213">
        <v>269030</v>
      </c>
    </row>
    <row r="132" spans="2:9" ht="24" x14ac:dyDescent="0.25">
      <c r="B132" s="186">
        <v>120</v>
      </c>
      <c r="C132" s="232" t="s">
        <v>300</v>
      </c>
      <c r="D132" s="211" t="s">
        <v>304</v>
      </c>
      <c r="E132" s="217" t="s">
        <v>22</v>
      </c>
      <c r="F132" s="213">
        <v>4583.37</v>
      </c>
      <c r="G132" s="213">
        <v>63800.510399999999</v>
      </c>
      <c r="H132" s="214" t="s">
        <v>477</v>
      </c>
      <c r="I132" s="213">
        <v>70181</v>
      </c>
    </row>
    <row r="133" spans="2:9" ht="24" x14ac:dyDescent="0.25">
      <c r="B133" s="186">
        <v>121</v>
      </c>
      <c r="C133" s="215" t="s">
        <v>305</v>
      </c>
      <c r="D133" s="211" t="s">
        <v>306</v>
      </c>
      <c r="E133" s="217" t="s">
        <v>307</v>
      </c>
      <c r="F133" s="213">
        <v>16181.31</v>
      </c>
      <c r="G133" s="213">
        <v>225243.83519999997</v>
      </c>
      <c r="H133" s="214" t="s">
        <v>477</v>
      </c>
      <c r="I133" s="213">
        <v>247769</v>
      </c>
    </row>
    <row r="134" spans="2:9" ht="24" x14ac:dyDescent="0.25">
      <c r="B134" s="186">
        <v>122</v>
      </c>
      <c r="C134" s="215" t="s">
        <v>305</v>
      </c>
      <c r="D134" s="211" t="s">
        <v>310</v>
      </c>
      <c r="E134" s="217" t="s">
        <v>311</v>
      </c>
      <c r="F134" s="213">
        <v>29500</v>
      </c>
      <c r="G134" s="213">
        <v>410640</v>
      </c>
      <c r="H134" s="214" t="s">
        <v>477</v>
      </c>
      <c r="I134" s="213">
        <v>451704</v>
      </c>
    </row>
    <row r="135" spans="2:9" ht="24" x14ac:dyDescent="0.25">
      <c r="B135" s="186">
        <v>123</v>
      </c>
      <c r="C135" s="215" t="s">
        <v>305</v>
      </c>
      <c r="D135" s="211" t="s">
        <v>316</v>
      </c>
      <c r="E135" s="217" t="s">
        <v>41</v>
      </c>
      <c r="F135" s="213">
        <v>62937</v>
      </c>
      <c r="G135" s="213">
        <v>876083.03999999992</v>
      </c>
      <c r="H135" s="214" t="s">
        <v>477</v>
      </c>
      <c r="I135" s="213">
        <v>963692</v>
      </c>
    </row>
    <row r="136" spans="2:9" ht="24" x14ac:dyDescent="0.25">
      <c r="B136" s="186">
        <v>124</v>
      </c>
      <c r="C136" s="215" t="s">
        <v>305</v>
      </c>
      <c r="D136" s="211" t="s">
        <v>317</v>
      </c>
      <c r="E136" s="217" t="s">
        <v>64</v>
      </c>
      <c r="F136" s="213">
        <v>7787.02</v>
      </c>
      <c r="G136" s="213">
        <v>108395.3184</v>
      </c>
      <c r="H136" s="214" t="s">
        <v>477</v>
      </c>
      <c r="I136" s="213">
        <v>119235</v>
      </c>
    </row>
    <row r="137" spans="2:9" ht="48" x14ac:dyDescent="0.25">
      <c r="B137" s="186">
        <v>125</v>
      </c>
      <c r="C137" s="215" t="s">
        <v>305</v>
      </c>
      <c r="D137" s="211" t="s">
        <v>318</v>
      </c>
      <c r="E137" s="217" t="s">
        <v>232</v>
      </c>
      <c r="F137" s="213">
        <v>26000</v>
      </c>
      <c r="G137" s="213">
        <v>361920</v>
      </c>
      <c r="H137" s="214" t="s">
        <v>477</v>
      </c>
      <c r="I137" s="213">
        <v>398112</v>
      </c>
    </row>
    <row r="138" spans="2:9" ht="36" x14ac:dyDescent="0.25">
      <c r="B138" s="186">
        <v>126</v>
      </c>
      <c r="C138" s="215" t="s">
        <v>305</v>
      </c>
      <c r="D138" s="211" t="s">
        <v>319</v>
      </c>
      <c r="E138" s="217" t="s">
        <v>320</v>
      </c>
      <c r="F138" s="213">
        <v>6683.04</v>
      </c>
      <c r="G138" s="213">
        <v>93027.916799999992</v>
      </c>
      <c r="H138" s="214" t="s">
        <v>477</v>
      </c>
      <c r="I138" s="213">
        <v>102331</v>
      </c>
    </row>
    <row r="139" spans="2:9" ht="24" x14ac:dyDescent="0.25">
      <c r="B139" s="186">
        <v>127</v>
      </c>
      <c r="C139" s="215" t="s">
        <v>305</v>
      </c>
      <c r="D139" s="211" t="s">
        <v>321</v>
      </c>
      <c r="E139" s="217" t="s">
        <v>322</v>
      </c>
      <c r="F139" s="213">
        <v>40000</v>
      </c>
      <c r="G139" s="213">
        <v>556800</v>
      </c>
      <c r="H139" s="214" t="s">
        <v>477</v>
      </c>
      <c r="I139" s="213">
        <v>612480</v>
      </c>
    </row>
    <row r="140" spans="2:9" ht="24" x14ac:dyDescent="0.25">
      <c r="B140" s="186">
        <v>128</v>
      </c>
      <c r="C140" s="215" t="s">
        <v>305</v>
      </c>
      <c r="D140" s="211" t="s">
        <v>323</v>
      </c>
      <c r="E140" s="217" t="s">
        <v>324</v>
      </c>
      <c r="F140" s="213">
        <v>1994.18</v>
      </c>
      <c r="G140" s="213">
        <v>27758.985599999996</v>
      </c>
      <c r="H140" s="214" t="s">
        <v>477</v>
      </c>
      <c r="I140" s="213">
        <v>30535</v>
      </c>
    </row>
    <row r="141" spans="2:9" ht="60" x14ac:dyDescent="0.25">
      <c r="B141" s="186">
        <v>129</v>
      </c>
      <c r="C141" s="215" t="s">
        <v>305</v>
      </c>
      <c r="D141" s="211" t="s">
        <v>413</v>
      </c>
      <c r="E141" s="217" t="s">
        <v>385</v>
      </c>
      <c r="F141" s="213">
        <v>142132.35</v>
      </c>
      <c r="G141" s="213">
        <v>1978482.3120000002</v>
      </c>
      <c r="H141" s="214" t="s">
        <v>477</v>
      </c>
      <c r="I141" s="213">
        <v>2176331</v>
      </c>
    </row>
    <row r="142" spans="2:9" ht="36" x14ac:dyDescent="0.25">
      <c r="B142" s="186">
        <v>130</v>
      </c>
      <c r="C142" s="215" t="s">
        <v>325</v>
      </c>
      <c r="D142" s="211" t="s">
        <v>329</v>
      </c>
      <c r="E142" s="217" t="s">
        <v>330</v>
      </c>
      <c r="F142" s="213">
        <v>3200</v>
      </c>
      <c r="G142" s="213">
        <v>44544</v>
      </c>
      <c r="H142" s="214" t="s">
        <v>477</v>
      </c>
      <c r="I142" s="213">
        <v>48999</v>
      </c>
    </row>
    <row r="143" spans="2:9" ht="24" x14ac:dyDescent="0.25">
      <c r="B143" s="186">
        <v>131</v>
      </c>
      <c r="C143" s="215" t="s">
        <v>325</v>
      </c>
      <c r="D143" s="211" t="s">
        <v>333</v>
      </c>
      <c r="E143" s="217" t="s">
        <v>144</v>
      </c>
      <c r="F143" s="213">
        <v>22960</v>
      </c>
      <c r="G143" s="213">
        <v>319603.19999999995</v>
      </c>
      <c r="H143" s="214" t="s">
        <v>477</v>
      </c>
      <c r="I143" s="213">
        <v>351564</v>
      </c>
    </row>
    <row r="144" spans="2:9" ht="36" x14ac:dyDescent="0.25">
      <c r="B144" s="186">
        <v>132</v>
      </c>
      <c r="C144" s="215" t="s">
        <v>325</v>
      </c>
      <c r="D144" s="211" t="s">
        <v>336</v>
      </c>
      <c r="E144" s="217" t="s">
        <v>337</v>
      </c>
      <c r="F144" s="213">
        <v>184981.2</v>
      </c>
      <c r="G144" s="213">
        <v>2574938.3040000005</v>
      </c>
      <c r="H144" s="214" t="s">
        <v>477</v>
      </c>
      <c r="I144" s="213">
        <v>2832433</v>
      </c>
    </row>
    <row r="145" spans="2:9" ht="24" x14ac:dyDescent="0.25">
      <c r="B145" s="186">
        <v>133</v>
      </c>
      <c r="C145" s="215" t="s">
        <v>325</v>
      </c>
      <c r="D145" s="211" t="s">
        <v>339</v>
      </c>
      <c r="E145" s="217" t="s">
        <v>22</v>
      </c>
      <c r="F145" s="213">
        <v>26988.25</v>
      </c>
      <c r="G145" s="213">
        <v>375676.44</v>
      </c>
      <c r="H145" s="214" t="s">
        <v>477</v>
      </c>
      <c r="I145" s="213">
        <v>413245</v>
      </c>
    </row>
    <row r="146" spans="2:9" ht="36" x14ac:dyDescent="0.25">
      <c r="B146" s="186">
        <v>134</v>
      </c>
      <c r="C146" s="215" t="s">
        <v>325</v>
      </c>
      <c r="D146" s="211" t="s">
        <v>340</v>
      </c>
      <c r="E146" s="217" t="s">
        <v>22</v>
      </c>
      <c r="F146" s="213">
        <v>100100</v>
      </c>
      <c r="G146" s="213">
        <v>1393392</v>
      </c>
      <c r="H146" s="214" t="s">
        <v>477</v>
      </c>
      <c r="I146" s="213">
        <v>1532732</v>
      </c>
    </row>
    <row r="147" spans="2:9" ht="24" x14ac:dyDescent="0.25">
      <c r="B147" s="186">
        <v>135</v>
      </c>
      <c r="C147" s="215" t="s">
        <v>325</v>
      </c>
      <c r="D147" s="211" t="s">
        <v>341</v>
      </c>
      <c r="E147" s="217" t="s">
        <v>86</v>
      </c>
      <c r="F147" s="213">
        <v>17119.59</v>
      </c>
      <c r="G147" s="213">
        <v>238304.69279999999</v>
      </c>
      <c r="H147" s="214" t="s">
        <v>477</v>
      </c>
      <c r="I147" s="213">
        <v>262136</v>
      </c>
    </row>
    <row r="148" spans="2:9" ht="36" x14ac:dyDescent="0.25">
      <c r="B148" s="186">
        <v>136</v>
      </c>
      <c r="C148" s="215" t="s">
        <v>325</v>
      </c>
      <c r="D148" s="211" t="s">
        <v>343</v>
      </c>
      <c r="E148" s="217" t="s">
        <v>41</v>
      </c>
      <c r="F148" s="213">
        <v>21795</v>
      </c>
      <c r="G148" s="213">
        <v>303386.39999999997</v>
      </c>
      <c r="H148" s="214" t="s">
        <v>477</v>
      </c>
      <c r="I148" s="213">
        <v>333726</v>
      </c>
    </row>
    <row r="149" spans="2:9" ht="36" x14ac:dyDescent="0.25">
      <c r="B149" s="186">
        <v>137</v>
      </c>
      <c r="C149" s="215" t="s">
        <v>325</v>
      </c>
      <c r="D149" s="211" t="s">
        <v>348</v>
      </c>
      <c r="E149" s="217" t="s">
        <v>86</v>
      </c>
      <c r="F149" s="213">
        <v>33043.47</v>
      </c>
      <c r="G149" s="213">
        <v>459965.10239999997</v>
      </c>
      <c r="H149" s="214" t="s">
        <v>477</v>
      </c>
      <c r="I149" s="213">
        <v>505962</v>
      </c>
    </row>
    <row r="150" spans="2:9" ht="36" x14ac:dyDescent="0.25">
      <c r="B150" s="186">
        <v>138</v>
      </c>
      <c r="C150" s="215" t="s">
        <v>349</v>
      </c>
      <c r="D150" s="211" t="s">
        <v>350</v>
      </c>
      <c r="E150" s="217" t="s">
        <v>18</v>
      </c>
      <c r="F150" s="213">
        <v>15000</v>
      </c>
      <c r="G150" s="213">
        <v>180000</v>
      </c>
      <c r="H150" s="214" t="s">
        <v>477</v>
      </c>
      <c r="I150" s="213">
        <v>198000</v>
      </c>
    </row>
    <row r="151" spans="2:9" ht="24" x14ac:dyDescent="0.25">
      <c r="B151" s="186">
        <v>139</v>
      </c>
      <c r="C151" s="215" t="s">
        <v>351</v>
      </c>
      <c r="D151" s="211" t="s">
        <v>352</v>
      </c>
      <c r="E151" s="217" t="s">
        <v>353</v>
      </c>
      <c r="F151" s="213">
        <v>4740.75</v>
      </c>
      <c r="G151" s="213">
        <v>65991.239999999991</v>
      </c>
      <c r="H151" s="214" t="s">
        <v>477</v>
      </c>
      <c r="I151" s="213">
        <v>72591</v>
      </c>
    </row>
    <row r="152" spans="2:9" ht="24" x14ac:dyDescent="0.25">
      <c r="B152" s="186">
        <v>140</v>
      </c>
      <c r="C152" s="215" t="s">
        <v>351</v>
      </c>
      <c r="D152" s="211" t="s">
        <v>354</v>
      </c>
      <c r="E152" s="217" t="s">
        <v>142</v>
      </c>
      <c r="F152" s="213">
        <v>3633</v>
      </c>
      <c r="G152" s="213">
        <v>50571.359999999993</v>
      </c>
      <c r="H152" s="214" t="s">
        <v>477</v>
      </c>
      <c r="I152" s="213">
        <v>55629</v>
      </c>
    </row>
    <row r="153" spans="2:9" ht="36" x14ac:dyDescent="0.25">
      <c r="B153" s="186">
        <v>141</v>
      </c>
      <c r="C153" s="215" t="s">
        <v>351</v>
      </c>
      <c r="D153" s="211" t="s">
        <v>359</v>
      </c>
      <c r="E153" s="217" t="s">
        <v>20</v>
      </c>
      <c r="F153" s="213">
        <v>38654</v>
      </c>
      <c r="G153" s="213">
        <v>538063.67999999993</v>
      </c>
      <c r="H153" s="214" t="s">
        <v>477</v>
      </c>
      <c r="I153" s="213">
        <v>591871</v>
      </c>
    </row>
    <row r="154" spans="2:9" ht="36" x14ac:dyDescent="0.25">
      <c r="B154" s="186">
        <v>142</v>
      </c>
      <c r="C154" s="215" t="s">
        <v>351</v>
      </c>
      <c r="D154" s="211" t="s">
        <v>361</v>
      </c>
      <c r="E154" s="217" t="s">
        <v>22</v>
      </c>
      <c r="F154" s="213">
        <v>88439.4</v>
      </c>
      <c r="G154" s="213">
        <v>1231076.4479999996</v>
      </c>
      <c r="H154" s="214" t="s">
        <v>477</v>
      </c>
      <c r="I154" s="213">
        <v>1354185</v>
      </c>
    </row>
    <row r="155" spans="2:9" ht="36" x14ac:dyDescent="0.25">
      <c r="B155" s="186">
        <v>143</v>
      </c>
      <c r="C155" s="215" t="s">
        <v>351</v>
      </c>
      <c r="D155" s="211" t="s">
        <v>362</v>
      </c>
      <c r="E155" s="217" t="s">
        <v>363</v>
      </c>
      <c r="F155" s="213">
        <v>53000</v>
      </c>
      <c r="G155" s="213">
        <v>737760</v>
      </c>
      <c r="H155" s="214" t="s">
        <v>477</v>
      </c>
      <c r="I155" s="213">
        <v>811536</v>
      </c>
    </row>
    <row r="156" spans="2:9" ht="36" x14ac:dyDescent="0.25">
      <c r="B156" s="186">
        <v>144</v>
      </c>
      <c r="C156" s="215" t="s">
        <v>370</v>
      </c>
      <c r="D156" s="211" t="s">
        <v>382</v>
      </c>
      <c r="E156" s="217" t="s">
        <v>383</v>
      </c>
      <c r="F156" s="213">
        <v>44000</v>
      </c>
      <c r="G156" s="213">
        <v>612480</v>
      </c>
      <c r="H156" s="214" t="s">
        <v>477</v>
      </c>
      <c r="I156" s="213">
        <v>673728</v>
      </c>
    </row>
    <row r="157" spans="2:9" ht="36" x14ac:dyDescent="0.25">
      <c r="B157" s="186">
        <v>145</v>
      </c>
      <c r="C157" s="215" t="s">
        <v>370</v>
      </c>
      <c r="D157" s="211" t="s">
        <v>384</v>
      </c>
      <c r="E157" s="217" t="s">
        <v>385</v>
      </c>
      <c r="F157" s="213">
        <v>167000</v>
      </c>
      <c r="G157" s="213">
        <v>2324640</v>
      </c>
      <c r="H157" s="214" t="s">
        <v>477</v>
      </c>
      <c r="I157" s="213">
        <v>2557104</v>
      </c>
    </row>
    <row r="158" spans="2:9" ht="36" x14ac:dyDescent="0.25">
      <c r="B158" s="186">
        <v>146</v>
      </c>
      <c r="C158" s="215" t="s">
        <v>370</v>
      </c>
      <c r="D158" s="211" t="s">
        <v>442</v>
      </c>
      <c r="E158" s="217" t="s">
        <v>443</v>
      </c>
      <c r="F158" s="213">
        <v>13800</v>
      </c>
      <c r="G158" s="213">
        <v>192096</v>
      </c>
      <c r="H158" s="214" t="s">
        <v>477</v>
      </c>
      <c r="I158" s="213">
        <v>211306</v>
      </c>
    </row>
    <row r="159" spans="2:9" ht="36" x14ac:dyDescent="0.25">
      <c r="B159" s="186">
        <v>147</v>
      </c>
      <c r="C159" s="215" t="s">
        <v>370</v>
      </c>
      <c r="D159" s="211" t="s">
        <v>444</v>
      </c>
      <c r="E159" s="217" t="s">
        <v>445</v>
      </c>
      <c r="F159" s="213">
        <v>15412.06</v>
      </c>
      <c r="G159" s="213">
        <v>214535.87519999998</v>
      </c>
      <c r="H159" s="214" t="s">
        <v>477</v>
      </c>
      <c r="I159" s="213">
        <v>235990</v>
      </c>
    </row>
    <row r="160" spans="2:9" ht="24" x14ac:dyDescent="0.25">
      <c r="B160" s="186">
        <v>148</v>
      </c>
      <c r="C160" s="215" t="s">
        <v>386</v>
      </c>
      <c r="D160" s="211" t="s">
        <v>387</v>
      </c>
      <c r="E160" s="217" t="s">
        <v>388</v>
      </c>
      <c r="F160" s="213">
        <v>14000</v>
      </c>
      <c r="G160" s="213">
        <v>194880</v>
      </c>
      <c r="H160" s="214" t="s">
        <v>477</v>
      </c>
      <c r="I160" s="213">
        <v>214368</v>
      </c>
    </row>
    <row r="161" spans="2:9" ht="36" x14ac:dyDescent="0.25">
      <c r="B161" s="186">
        <v>149</v>
      </c>
      <c r="C161" s="215" t="s">
        <v>386</v>
      </c>
      <c r="D161" s="211" t="s">
        <v>391</v>
      </c>
      <c r="E161" s="217" t="s">
        <v>392</v>
      </c>
      <c r="F161" s="213">
        <v>20000</v>
      </c>
      <c r="G161" s="213">
        <v>278400</v>
      </c>
      <c r="H161" s="214" t="s">
        <v>477</v>
      </c>
      <c r="I161" s="213">
        <v>306240</v>
      </c>
    </row>
    <row r="162" spans="2:9" ht="36" x14ac:dyDescent="0.25">
      <c r="B162" s="186">
        <v>150</v>
      </c>
      <c r="C162" s="215" t="s">
        <v>386</v>
      </c>
      <c r="D162" s="211" t="s">
        <v>395</v>
      </c>
      <c r="E162" s="217" t="s">
        <v>238</v>
      </c>
      <c r="F162" s="213">
        <v>25704.799999999999</v>
      </c>
      <c r="G162" s="213">
        <v>357810.81599999993</v>
      </c>
      <c r="H162" s="214" t="s">
        <v>477</v>
      </c>
      <c r="I162" s="213">
        <v>393592</v>
      </c>
    </row>
    <row r="163" spans="2:9" ht="24" x14ac:dyDescent="0.25">
      <c r="B163" s="186">
        <v>151</v>
      </c>
      <c r="C163" s="215" t="s">
        <v>397</v>
      </c>
      <c r="D163" s="211" t="s">
        <v>398</v>
      </c>
      <c r="E163" s="217" t="s">
        <v>16</v>
      </c>
      <c r="F163" s="213">
        <v>20240</v>
      </c>
      <c r="G163" s="213">
        <v>281740.79999999999</v>
      </c>
      <c r="H163" s="214" t="s">
        <v>477</v>
      </c>
      <c r="I163" s="213">
        <v>309915</v>
      </c>
    </row>
    <row r="164" spans="2:9" ht="24" x14ac:dyDescent="0.25">
      <c r="B164" s="186">
        <v>152</v>
      </c>
      <c r="C164" s="215" t="s">
        <v>397</v>
      </c>
      <c r="D164" s="211" t="s">
        <v>399</v>
      </c>
      <c r="E164" s="217" t="s">
        <v>41</v>
      </c>
      <c r="F164" s="213">
        <v>12287.6</v>
      </c>
      <c r="G164" s="213">
        <v>171043.39199999999</v>
      </c>
      <c r="H164" s="214" t="s">
        <v>477</v>
      </c>
      <c r="I164" s="213">
        <v>188148</v>
      </c>
    </row>
    <row r="165" spans="2:9" ht="24" x14ac:dyDescent="0.25">
      <c r="B165" s="186">
        <v>153</v>
      </c>
      <c r="C165" s="215" t="s">
        <v>397</v>
      </c>
      <c r="D165" s="211" t="s">
        <v>402</v>
      </c>
      <c r="E165" s="217" t="s">
        <v>401</v>
      </c>
      <c r="F165" s="213">
        <v>16718.580000000002</v>
      </c>
      <c r="G165" s="213">
        <v>232722.6336</v>
      </c>
      <c r="H165" s="214" t="s">
        <v>477</v>
      </c>
      <c r="I165" s="213">
        <v>255995</v>
      </c>
    </row>
    <row r="166" spans="2:9" ht="36" x14ac:dyDescent="0.25">
      <c r="B166" s="186">
        <v>154</v>
      </c>
      <c r="C166" s="215" t="s">
        <v>397</v>
      </c>
      <c r="D166" s="211" t="s">
        <v>403</v>
      </c>
      <c r="E166" s="217" t="s">
        <v>404</v>
      </c>
      <c r="F166" s="213">
        <v>35000</v>
      </c>
      <c r="G166" s="213">
        <v>487199.99999999994</v>
      </c>
      <c r="H166" s="214" t="s">
        <v>477</v>
      </c>
      <c r="I166" s="213">
        <v>535920</v>
      </c>
    </row>
    <row r="167" spans="2:9" ht="24" x14ac:dyDescent="0.25">
      <c r="B167" s="186">
        <v>155</v>
      </c>
      <c r="C167" s="215" t="s">
        <v>397</v>
      </c>
      <c r="D167" s="216" t="s">
        <v>405</v>
      </c>
      <c r="E167" s="217" t="s">
        <v>18</v>
      </c>
      <c r="F167" s="213">
        <v>13500</v>
      </c>
      <c r="G167" s="213">
        <v>162000</v>
      </c>
      <c r="H167" s="214" t="s">
        <v>477</v>
      </c>
      <c r="I167" s="213">
        <v>178200</v>
      </c>
    </row>
    <row r="168" spans="2:9" ht="24" x14ac:dyDescent="0.25">
      <c r="B168" s="186">
        <v>156</v>
      </c>
      <c r="C168" s="215" t="s">
        <v>406</v>
      </c>
      <c r="D168" s="216" t="s">
        <v>407</v>
      </c>
      <c r="E168" s="212" t="s">
        <v>245</v>
      </c>
      <c r="F168" s="213">
        <v>161943.26</v>
      </c>
      <c r="G168" s="213">
        <v>2254250.1792000001</v>
      </c>
      <c r="H168" s="214" t="s">
        <v>477</v>
      </c>
      <c r="I168" s="213">
        <v>2479676</v>
      </c>
    </row>
    <row r="169" spans="2:9" ht="48" x14ac:dyDescent="0.25">
      <c r="B169" s="186">
        <v>157</v>
      </c>
      <c r="C169" s="215" t="s">
        <v>408</v>
      </c>
      <c r="D169" s="211" t="s">
        <v>410</v>
      </c>
      <c r="E169" s="217" t="s">
        <v>411</v>
      </c>
      <c r="F169" s="213">
        <v>1207024.48</v>
      </c>
      <c r="G169" s="213">
        <v>16801780.761599999</v>
      </c>
      <c r="H169" s="214" t="s">
        <v>477</v>
      </c>
      <c r="I169" s="213">
        <v>18481959</v>
      </c>
    </row>
    <row r="170" spans="2:9" x14ac:dyDescent="0.25">
      <c r="E170" s="217" t="s">
        <v>496</v>
      </c>
      <c r="F170" s="213">
        <f>SUM(F13:F169)</f>
        <v>21388918.947999995</v>
      </c>
      <c r="G170" s="213">
        <f>SUM(G13:G169)</f>
        <v>292090124.81599998</v>
      </c>
      <c r="H170" s="214"/>
      <c r="I170" s="213">
        <f>SUM(I13:I169)</f>
        <v>321299181</v>
      </c>
    </row>
  </sheetData>
  <mergeCells count="7">
    <mergeCell ref="B10:I10"/>
    <mergeCell ref="B3:I3"/>
    <mergeCell ref="B4:I4"/>
    <mergeCell ref="B5:I5"/>
    <mergeCell ref="B6:I6"/>
    <mergeCell ref="B7:I7"/>
    <mergeCell ref="B9:I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8BF61-35B3-4A27-80E7-EED83BD01D3B}">
  <dimension ref="B2:I22"/>
  <sheetViews>
    <sheetView topLeftCell="A4" zoomScale="112" zoomScaleNormal="112" workbookViewId="0">
      <selection activeCell="B11" sqref="B11"/>
    </sheetView>
  </sheetViews>
  <sheetFormatPr baseColWidth="10" defaultRowHeight="15" x14ac:dyDescent="0.25"/>
  <cols>
    <col min="3" max="3" width="20.85546875" customWidth="1"/>
    <col min="4" max="4" width="41" customWidth="1"/>
    <col min="5" max="5" width="26.5703125" customWidth="1"/>
    <col min="6" max="6" width="20.28515625" customWidth="1"/>
    <col min="7" max="7" width="13.85546875" bestFit="1" customWidth="1"/>
    <col min="8" max="8" width="17.42578125" customWidth="1"/>
    <col min="9" max="9" width="13.85546875" bestFit="1" customWidth="1"/>
  </cols>
  <sheetData>
    <row r="2" spans="2:9" x14ac:dyDescent="0.25">
      <c r="B2" s="183"/>
      <c r="C2" s="183"/>
      <c r="D2" s="183"/>
      <c r="E2" s="184"/>
      <c r="F2" s="184"/>
      <c r="G2" s="184"/>
      <c r="H2" s="184"/>
      <c r="I2" s="184"/>
    </row>
    <row r="3" spans="2:9" x14ac:dyDescent="0.25">
      <c r="B3" s="248" t="s">
        <v>592</v>
      </c>
      <c r="C3" s="248"/>
      <c r="D3" s="248"/>
      <c r="E3" s="248"/>
      <c r="F3" s="248"/>
      <c r="G3" s="248"/>
      <c r="H3" s="248"/>
      <c r="I3" s="248"/>
    </row>
    <row r="4" spans="2:9" x14ac:dyDescent="0.25">
      <c r="B4" s="248" t="s">
        <v>593</v>
      </c>
      <c r="C4" s="248"/>
      <c r="D4" s="248"/>
      <c r="E4" s="248"/>
      <c r="F4" s="248"/>
      <c r="G4" s="248"/>
      <c r="H4" s="248"/>
      <c r="I4" s="248"/>
    </row>
    <row r="5" spans="2:9" x14ac:dyDescent="0.25">
      <c r="B5" s="248" t="s">
        <v>594</v>
      </c>
      <c r="C5" s="248"/>
      <c r="D5" s="248"/>
      <c r="E5" s="248"/>
      <c r="F5" s="248"/>
      <c r="G5" s="248"/>
      <c r="H5" s="248"/>
      <c r="I5" s="248"/>
    </row>
    <row r="6" spans="2:9" x14ac:dyDescent="0.25">
      <c r="B6" s="248" t="s">
        <v>595</v>
      </c>
      <c r="C6" s="248"/>
      <c r="D6" s="248"/>
      <c r="E6" s="248"/>
      <c r="F6" s="248"/>
      <c r="G6" s="248"/>
      <c r="H6" s="248"/>
      <c r="I6" s="248"/>
    </row>
    <row r="7" spans="2:9" x14ac:dyDescent="0.25">
      <c r="B7" s="248" t="s">
        <v>596</v>
      </c>
      <c r="C7" s="248"/>
      <c r="D7" s="248"/>
      <c r="E7" s="248"/>
      <c r="F7" s="248"/>
      <c r="G7" s="248"/>
      <c r="H7" s="248"/>
      <c r="I7" s="248"/>
    </row>
    <row r="8" spans="2:9" x14ac:dyDescent="0.25">
      <c r="B8" s="185"/>
      <c r="C8" s="185"/>
      <c r="D8" s="185"/>
      <c r="E8" s="184"/>
      <c r="F8" s="184"/>
      <c r="G8" s="184"/>
      <c r="H8" s="184"/>
      <c r="I8" s="184"/>
    </row>
    <row r="9" spans="2:9" ht="15.75" x14ac:dyDescent="0.25">
      <c r="B9" s="247" t="s">
        <v>597</v>
      </c>
      <c r="C9" s="247"/>
      <c r="D9" s="247"/>
      <c r="E9" s="247"/>
      <c r="F9" s="247"/>
      <c r="G9" s="247"/>
      <c r="H9" s="247"/>
      <c r="I9" s="247"/>
    </row>
    <row r="10" spans="2:9" ht="15.75" x14ac:dyDescent="0.25">
      <c r="B10" s="247" t="s">
        <v>601</v>
      </c>
      <c r="C10" s="247"/>
      <c r="D10" s="247"/>
      <c r="E10" s="247"/>
      <c r="F10" s="247"/>
      <c r="G10" s="247"/>
      <c r="H10" s="247"/>
      <c r="I10" s="247"/>
    </row>
    <row r="12" spans="2:9" ht="38.25" x14ac:dyDescent="0.25">
      <c r="B12" s="180" t="s">
        <v>4</v>
      </c>
      <c r="C12" s="180" t="s">
        <v>5</v>
      </c>
      <c r="D12" s="180" t="s">
        <v>6</v>
      </c>
      <c r="E12" s="180" t="s">
        <v>7</v>
      </c>
      <c r="F12" s="180" t="s">
        <v>8</v>
      </c>
      <c r="G12" s="180" t="s">
        <v>9</v>
      </c>
      <c r="H12" s="180" t="s">
        <v>543</v>
      </c>
      <c r="I12" s="180" t="s">
        <v>492</v>
      </c>
    </row>
    <row r="13" spans="2:9" ht="39.950000000000003" customHeight="1" x14ac:dyDescent="0.25">
      <c r="B13" s="186">
        <v>1</v>
      </c>
      <c r="C13" s="215" t="s">
        <v>54</v>
      </c>
      <c r="D13" s="215" t="s">
        <v>481</v>
      </c>
      <c r="E13" s="215" t="s">
        <v>547</v>
      </c>
      <c r="F13" s="213">
        <v>120000</v>
      </c>
      <c r="G13" s="213">
        <v>1670400</v>
      </c>
      <c r="H13" s="215" t="s">
        <v>569</v>
      </c>
      <c r="I13" s="213">
        <v>1670400</v>
      </c>
    </row>
    <row r="14" spans="2:9" ht="39.950000000000003" customHeight="1" x14ac:dyDescent="0.25">
      <c r="B14" s="186">
        <v>2</v>
      </c>
      <c r="C14" s="215" t="s">
        <v>65</v>
      </c>
      <c r="D14" s="215" t="s">
        <v>481</v>
      </c>
      <c r="E14" s="215" t="s">
        <v>551</v>
      </c>
      <c r="F14" s="213">
        <v>500000</v>
      </c>
      <c r="G14" s="213">
        <v>6959999.9999999991</v>
      </c>
      <c r="H14" s="215" t="s">
        <v>569</v>
      </c>
      <c r="I14" s="213">
        <v>6959999.9999999991</v>
      </c>
    </row>
    <row r="15" spans="2:9" ht="39.950000000000003" customHeight="1" x14ac:dyDescent="0.25">
      <c r="B15" s="186">
        <v>3</v>
      </c>
      <c r="C15" s="215" t="s">
        <v>122</v>
      </c>
      <c r="D15" s="215" t="s">
        <v>481</v>
      </c>
      <c r="E15" s="215" t="s">
        <v>64</v>
      </c>
      <c r="F15" s="213">
        <v>70000</v>
      </c>
      <c r="G15" s="213">
        <v>974400</v>
      </c>
      <c r="H15" s="215" t="s">
        <v>569</v>
      </c>
      <c r="I15" s="213">
        <v>974400</v>
      </c>
    </row>
    <row r="16" spans="2:9" ht="39.950000000000003" customHeight="1" x14ac:dyDescent="0.25">
      <c r="B16" s="186">
        <v>4</v>
      </c>
      <c r="C16" s="215" t="s">
        <v>146</v>
      </c>
      <c r="D16" s="215" t="s">
        <v>483</v>
      </c>
      <c r="E16" s="215" t="s">
        <v>484</v>
      </c>
      <c r="F16" s="213">
        <v>724240</v>
      </c>
      <c r="G16" s="213">
        <v>10081421</v>
      </c>
      <c r="H16" s="215" t="s">
        <v>569</v>
      </c>
      <c r="I16" s="213">
        <v>10081421</v>
      </c>
    </row>
    <row r="17" spans="2:9" ht="39.950000000000003" customHeight="1" x14ac:dyDescent="0.25">
      <c r="B17" s="186">
        <v>5</v>
      </c>
      <c r="C17" s="215" t="s">
        <v>90</v>
      </c>
      <c r="D17" s="215" t="s">
        <v>549</v>
      </c>
      <c r="E17" s="215" t="s">
        <v>98</v>
      </c>
      <c r="F17" s="213">
        <v>2069315.32</v>
      </c>
      <c r="G17" s="213">
        <v>28804869.254399996</v>
      </c>
      <c r="H17" s="215" t="s">
        <v>569</v>
      </c>
      <c r="I17" s="213">
        <v>28804869.254399996</v>
      </c>
    </row>
    <row r="18" spans="2:9" ht="39.950000000000003" customHeight="1" x14ac:dyDescent="0.25">
      <c r="B18" s="186">
        <v>6</v>
      </c>
      <c r="C18" s="215" t="s">
        <v>241</v>
      </c>
      <c r="D18" s="215" t="s">
        <v>550</v>
      </c>
      <c r="E18" s="215" t="s">
        <v>553</v>
      </c>
      <c r="F18" s="213">
        <v>305397.7</v>
      </c>
      <c r="G18" s="213">
        <v>4251136</v>
      </c>
      <c r="H18" s="215" t="s">
        <v>569</v>
      </c>
      <c r="I18" s="213">
        <v>4251136</v>
      </c>
    </row>
    <row r="19" spans="2:9" ht="39.950000000000003" customHeight="1" x14ac:dyDescent="0.25">
      <c r="B19" s="186">
        <v>7</v>
      </c>
      <c r="C19" s="215" t="s">
        <v>386</v>
      </c>
      <c r="D19" s="215" t="s">
        <v>481</v>
      </c>
      <c r="E19" s="215" t="s">
        <v>491</v>
      </c>
      <c r="F19" s="213">
        <v>150000</v>
      </c>
      <c r="G19" s="213">
        <v>2088000</v>
      </c>
      <c r="H19" s="215" t="s">
        <v>569</v>
      </c>
      <c r="I19" s="213">
        <v>2088000</v>
      </c>
    </row>
    <row r="20" spans="2:9" ht="39.950000000000003" customHeight="1" x14ac:dyDescent="0.25">
      <c r="B20" s="186">
        <v>8</v>
      </c>
      <c r="C20" s="215" t="s">
        <v>555</v>
      </c>
      <c r="D20" s="215" t="s">
        <v>481</v>
      </c>
      <c r="E20" s="215" t="s">
        <v>546</v>
      </c>
      <c r="F20" s="213">
        <v>25500</v>
      </c>
      <c r="G20" s="213">
        <v>306000</v>
      </c>
      <c r="H20" s="215" t="s">
        <v>569</v>
      </c>
      <c r="I20" s="213">
        <v>306000</v>
      </c>
    </row>
    <row r="21" spans="2:9" ht="39.950000000000003" customHeight="1" x14ac:dyDescent="0.25">
      <c r="B21" s="186">
        <v>9</v>
      </c>
      <c r="C21" s="215" t="s">
        <v>397</v>
      </c>
      <c r="D21" s="215" t="s">
        <v>474</v>
      </c>
      <c r="E21" s="215" t="s">
        <v>465</v>
      </c>
      <c r="F21" s="213">
        <v>40000</v>
      </c>
      <c r="G21" s="213">
        <v>556800</v>
      </c>
      <c r="H21" s="215" t="s">
        <v>569</v>
      </c>
      <c r="I21" s="213">
        <v>556800</v>
      </c>
    </row>
    <row r="22" spans="2:9" x14ac:dyDescent="0.25">
      <c r="E22" s="217" t="s">
        <v>496</v>
      </c>
      <c r="F22" s="213">
        <f>SUM(F13:F21)</f>
        <v>4004453.0200000005</v>
      </c>
      <c r="G22" s="213">
        <f>SUM(G13:G21)</f>
        <v>55693026.2544</v>
      </c>
      <c r="H22" s="214"/>
      <c r="I22" s="213">
        <f>SUM(I13:I21)</f>
        <v>55693026.2544</v>
      </c>
    </row>
  </sheetData>
  <mergeCells count="7">
    <mergeCell ref="B10:I10"/>
    <mergeCell ref="B3:I3"/>
    <mergeCell ref="B4:I4"/>
    <mergeCell ref="B5:I5"/>
    <mergeCell ref="B6:I6"/>
    <mergeCell ref="B7:I7"/>
    <mergeCell ref="B9:I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E1ED6-32DF-4855-921C-1B319632FEE0}">
  <dimension ref="B2:I24"/>
  <sheetViews>
    <sheetView tabSelected="1" topLeftCell="A12" zoomScale="112" zoomScaleNormal="112" workbookViewId="0">
      <selection activeCell="I13" sqref="I13"/>
    </sheetView>
  </sheetViews>
  <sheetFormatPr baseColWidth="10" defaultRowHeight="15" x14ac:dyDescent="0.25"/>
  <cols>
    <col min="3" max="3" width="20.85546875" customWidth="1"/>
    <col min="4" max="4" width="41" customWidth="1"/>
    <col min="5" max="5" width="26.5703125" customWidth="1"/>
    <col min="6" max="6" width="20.28515625" customWidth="1"/>
    <col min="7" max="7" width="13.85546875" bestFit="1" customWidth="1"/>
    <col min="8" max="8" width="17.42578125" customWidth="1"/>
    <col min="9" max="9" width="13.85546875" bestFit="1" customWidth="1"/>
  </cols>
  <sheetData>
    <row r="2" spans="2:9" x14ac:dyDescent="0.25">
      <c r="B2" s="183"/>
      <c r="C2" s="183"/>
      <c r="D2" s="183"/>
      <c r="E2" s="184"/>
      <c r="F2" s="184"/>
      <c r="G2" s="184"/>
      <c r="H2" s="184"/>
      <c r="I2" s="184"/>
    </row>
    <row r="3" spans="2:9" x14ac:dyDescent="0.25">
      <c r="B3" s="248" t="s">
        <v>592</v>
      </c>
      <c r="C3" s="248"/>
      <c r="D3" s="248"/>
      <c r="E3" s="248"/>
      <c r="F3" s="248"/>
      <c r="G3" s="248"/>
      <c r="H3" s="248"/>
      <c r="I3" s="248"/>
    </row>
    <row r="4" spans="2:9" x14ac:dyDescent="0.25">
      <c r="B4" s="248" t="s">
        <v>593</v>
      </c>
      <c r="C4" s="248"/>
      <c r="D4" s="248"/>
      <c r="E4" s="248"/>
      <c r="F4" s="248"/>
      <c r="G4" s="248"/>
      <c r="H4" s="248"/>
      <c r="I4" s="248"/>
    </row>
    <row r="5" spans="2:9" x14ac:dyDescent="0.25">
      <c r="B5" s="248" t="s">
        <v>594</v>
      </c>
      <c r="C5" s="248"/>
      <c r="D5" s="248"/>
      <c r="E5" s="248"/>
      <c r="F5" s="248"/>
      <c r="G5" s="248"/>
      <c r="H5" s="248"/>
      <c r="I5" s="248"/>
    </row>
    <row r="6" spans="2:9" x14ac:dyDescent="0.25">
      <c r="B6" s="248" t="s">
        <v>595</v>
      </c>
      <c r="C6" s="248"/>
      <c r="D6" s="248"/>
      <c r="E6" s="248"/>
      <c r="F6" s="248"/>
      <c r="G6" s="248"/>
      <c r="H6" s="248"/>
      <c r="I6" s="248"/>
    </row>
    <row r="7" spans="2:9" x14ac:dyDescent="0.25">
      <c r="B7" s="248" t="s">
        <v>596</v>
      </c>
      <c r="C7" s="248"/>
      <c r="D7" s="248"/>
      <c r="E7" s="248"/>
      <c r="F7" s="248"/>
      <c r="G7" s="248"/>
      <c r="H7" s="248"/>
      <c r="I7" s="248"/>
    </row>
    <row r="8" spans="2:9" x14ac:dyDescent="0.25">
      <c r="B8" s="185"/>
      <c r="C8" s="185"/>
      <c r="D8" s="185"/>
      <c r="E8" s="184"/>
      <c r="F8" s="184"/>
      <c r="G8" s="184"/>
      <c r="H8" s="184"/>
      <c r="I8" s="184"/>
    </row>
    <row r="9" spans="2:9" ht="15.75" x14ac:dyDescent="0.25">
      <c r="B9" s="247" t="s">
        <v>597</v>
      </c>
      <c r="C9" s="247"/>
      <c r="D9" s="247"/>
      <c r="E9" s="247"/>
      <c r="F9" s="247"/>
      <c r="G9" s="247"/>
      <c r="H9" s="247"/>
      <c r="I9" s="247"/>
    </row>
    <row r="10" spans="2:9" ht="15.75" x14ac:dyDescent="0.25">
      <c r="B10" s="247" t="s">
        <v>602</v>
      </c>
      <c r="C10" s="247"/>
      <c r="D10" s="247"/>
      <c r="E10" s="247"/>
      <c r="F10" s="247"/>
      <c r="G10" s="247"/>
      <c r="H10" s="247"/>
      <c r="I10" s="247"/>
    </row>
    <row r="12" spans="2:9" ht="38.25" x14ac:dyDescent="0.25">
      <c r="B12" s="180" t="s">
        <v>4</v>
      </c>
      <c r="C12" s="180" t="s">
        <v>5</v>
      </c>
      <c r="D12" s="180" t="s">
        <v>6</v>
      </c>
      <c r="E12" s="180" t="s">
        <v>7</v>
      </c>
      <c r="F12" s="180" t="s">
        <v>8</v>
      </c>
      <c r="G12" s="180" t="s">
        <v>9</v>
      </c>
      <c r="H12" s="180" t="s">
        <v>543</v>
      </c>
      <c r="I12" s="180" t="s">
        <v>492</v>
      </c>
    </row>
    <row r="13" spans="2:9" ht="39.950000000000003" customHeight="1" x14ac:dyDescent="0.25">
      <c r="B13" s="186">
        <v>1</v>
      </c>
      <c r="C13" s="210" t="s">
        <v>10</v>
      </c>
      <c r="D13" s="211" t="s">
        <v>11</v>
      </c>
      <c r="E13" s="212" t="s">
        <v>12</v>
      </c>
      <c r="F13" s="213">
        <v>149599.14000000001</v>
      </c>
      <c r="G13" s="213">
        <v>2082420.0288</v>
      </c>
      <c r="H13" s="214" t="s">
        <v>462</v>
      </c>
      <c r="I13" s="213">
        <v>2394784</v>
      </c>
    </row>
    <row r="14" spans="2:9" ht="39.950000000000003" customHeight="1" x14ac:dyDescent="0.25">
      <c r="B14" s="186">
        <v>2</v>
      </c>
      <c r="C14" s="215" t="s">
        <v>47</v>
      </c>
      <c r="D14" s="216" t="s">
        <v>49</v>
      </c>
      <c r="E14" s="212" t="s">
        <v>22</v>
      </c>
      <c r="F14" s="213">
        <v>14015.57</v>
      </c>
      <c r="G14" s="213">
        <v>195096.73439999999</v>
      </c>
      <c r="H14" s="214" t="s">
        <v>462</v>
      </c>
      <c r="I14" s="213">
        <v>224362</v>
      </c>
    </row>
    <row r="15" spans="2:9" ht="39.950000000000003" customHeight="1" x14ac:dyDescent="0.25">
      <c r="B15" s="186">
        <v>3</v>
      </c>
      <c r="C15" s="215" t="s">
        <v>209</v>
      </c>
      <c r="D15" s="216" t="s">
        <v>216</v>
      </c>
      <c r="E15" s="217" t="s">
        <v>217</v>
      </c>
      <c r="F15" s="213">
        <v>60000</v>
      </c>
      <c r="G15" s="213">
        <v>835200</v>
      </c>
      <c r="H15" s="260" t="s">
        <v>462</v>
      </c>
      <c r="I15" s="213">
        <v>960480</v>
      </c>
    </row>
    <row r="16" spans="2:9" ht="39.950000000000003" customHeight="1" x14ac:dyDescent="0.25">
      <c r="B16" s="186">
        <v>4</v>
      </c>
      <c r="C16" s="215" t="s">
        <v>239</v>
      </c>
      <c r="D16" s="211" t="s">
        <v>240</v>
      </c>
      <c r="E16" s="217" t="s">
        <v>30</v>
      </c>
      <c r="F16" s="213">
        <v>55000</v>
      </c>
      <c r="G16" s="213">
        <v>765600</v>
      </c>
      <c r="H16" s="214" t="s">
        <v>462</v>
      </c>
      <c r="I16" s="213">
        <v>880440</v>
      </c>
    </row>
    <row r="17" spans="2:9" ht="39.950000000000003" customHeight="1" x14ac:dyDescent="0.25">
      <c r="B17" s="186">
        <v>5</v>
      </c>
      <c r="C17" s="215" t="s">
        <v>248</v>
      </c>
      <c r="D17" s="216" t="s">
        <v>268</v>
      </c>
      <c r="E17" s="217" t="s">
        <v>269</v>
      </c>
      <c r="F17" s="213">
        <v>47308</v>
      </c>
      <c r="G17" s="213">
        <v>658527.36</v>
      </c>
      <c r="H17" s="261" t="s">
        <v>462</v>
      </c>
      <c r="I17" s="213">
        <v>757307</v>
      </c>
    </row>
    <row r="18" spans="2:9" ht="39.950000000000003" customHeight="1" x14ac:dyDescent="0.25">
      <c r="B18" s="186">
        <v>6</v>
      </c>
      <c r="C18" s="215" t="s">
        <v>273</v>
      </c>
      <c r="D18" s="211" t="s">
        <v>280</v>
      </c>
      <c r="E18" s="217" t="s">
        <v>145</v>
      </c>
      <c r="F18" s="213">
        <v>20000</v>
      </c>
      <c r="G18" s="213">
        <v>278400</v>
      </c>
      <c r="H18" s="262" t="s">
        <v>462</v>
      </c>
      <c r="I18" s="213">
        <v>320160</v>
      </c>
    </row>
    <row r="19" spans="2:9" ht="39.950000000000003" customHeight="1" x14ac:dyDescent="0.25">
      <c r="B19" s="186">
        <v>7</v>
      </c>
      <c r="C19" s="215" t="s">
        <v>295</v>
      </c>
      <c r="D19" s="211" t="s">
        <v>557</v>
      </c>
      <c r="E19" s="212" t="s">
        <v>227</v>
      </c>
      <c r="F19" s="213">
        <v>190000</v>
      </c>
      <c r="G19" s="213">
        <v>2644800</v>
      </c>
      <c r="H19" s="214" t="s">
        <v>462</v>
      </c>
      <c r="I19" s="213">
        <v>3041520</v>
      </c>
    </row>
    <row r="20" spans="2:9" ht="39.950000000000003" customHeight="1" x14ac:dyDescent="0.25">
      <c r="B20" s="186">
        <v>8</v>
      </c>
      <c r="C20" s="215" t="s">
        <v>305</v>
      </c>
      <c r="D20" s="211" t="s">
        <v>308</v>
      </c>
      <c r="E20" s="217" t="s">
        <v>309</v>
      </c>
      <c r="F20" s="213">
        <v>2500</v>
      </c>
      <c r="G20" s="213">
        <v>34800</v>
      </c>
      <c r="H20" s="214" t="s">
        <v>462</v>
      </c>
      <c r="I20" s="213">
        <v>40020</v>
      </c>
    </row>
    <row r="21" spans="2:9" ht="39.950000000000003" customHeight="1" x14ac:dyDescent="0.25">
      <c r="B21" s="186">
        <v>9</v>
      </c>
      <c r="C21" s="215" t="s">
        <v>305</v>
      </c>
      <c r="D21" s="211" t="s">
        <v>313</v>
      </c>
      <c r="E21" s="217" t="s">
        <v>314</v>
      </c>
      <c r="F21" s="263">
        <v>185255</v>
      </c>
      <c r="G21" s="213">
        <v>2578749.5999999996</v>
      </c>
      <c r="H21" s="214" t="s">
        <v>462</v>
      </c>
      <c r="I21" s="213">
        <v>2965563</v>
      </c>
    </row>
    <row r="22" spans="2:9" ht="39.950000000000003" customHeight="1" x14ac:dyDescent="0.25">
      <c r="B22" s="186">
        <v>10</v>
      </c>
      <c r="C22" s="215" t="s">
        <v>351</v>
      </c>
      <c r="D22" s="211" t="s">
        <v>365</v>
      </c>
      <c r="E22" s="217" t="s">
        <v>18</v>
      </c>
      <c r="F22" s="213">
        <v>20000</v>
      </c>
      <c r="G22" s="213">
        <v>240000</v>
      </c>
      <c r="H22" s="260" t="s">
        <v>462</v>
      </c>
      <c r="I22" s="213">
        <v>276000</v>
      </c>
    </row>
    <row r="23" spans="2:9" ht="39.950000000000003" customHeight="1" x14ac:dyDescent="0.25">
      <c r="B23" s="186">
        <v>11</v>
      </c>
      <c r="C23" s="215" t="s">
        <v>366</v>
      </c>
      <c r="D23" s="211" t="s">
        <v>368</v>
      </c>
      <c r="E23" s="217" t="s">
        <v>369</v>
      </c>
      <c r="F23" s="213">
        <v>42500</v>
      </c>
      <c r="G23" s="213">
        <v>591600</v>
      </c>
      <c r="H23" s="260" t="s">
        <v>462</v>
      </c>
      <c r="I23" s="213">
        <v>680340</v>
      </c>
    </row>
    <row r="24" spans="2:9" x14ac:dyDescent="0.25">
      <c r="E24" s="217" t="s">
        <v>496</v>
      </c>
      <c r="F24" s="213">
        <f>SUM(F13:F23)</f>
        <v>786177.71</v>
      </c>
      <c r="G24" s="213">
        <f>SUM(G13:G23)</f>
        <v>10905193.723200001</v>
      </c>
      <c r="H24" s="214"/>
      <c r="I24" s="213">
        <f>SUM(I13:I23)</f>
        <v>12540976</v>
      </c>
    </row>
  </sheetData>
  <mergeCells count="7">
    <mergeCell ref="B10:I10"/>
    <mergeCell ref="B3:I3"/>
    <mergeCell ref="B4:I4"/>
    <mergeCell ref="B5:I5"/>
    <mergeCell ref="B6:I6"/>
    <mergeCell ref="B7:I7"/>
    <mergeCell ref="B9:I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9"/>
  <sheetViews>
    <sheetView topLeftCell="B14" workbookViewId="0">
      <selection activeCell="C36" sqref="C36"/>
    </sheetView>
  </sheetViews>
  <sheetFormatPr baseColWidth="10" defaultRowHeight="12.75" x14ac:dyDescent="0.2"/>
  <cols>
    <col min="1" max="1" width="8.5703125" style="54" customWidth="1"/>
    <col min="2" max="2" width="30.5703125" style="54" customWidth="1"/>
    <col min="3" max="3" width="17.140625" style="54" customWidth="1"/>
    <col min="4" max="4" width="17.5703125" style="54" customWidth="1"/>
    <col min="5" max="5" width="18" style="54" customWidth="1"/>
    <col min="6" max="6" width="14.42578125" style="54" customWidth="1"/>
    <col min="7" max="8" width="16.7109375" style="54" customWidth="1"/>
    <col min="9" max="9" width="23.28515625" style="54" customWidth="1"/>
    <col min="10" max="10" width="15.140625" style="54" customWidth="1"/>
    <col min="11" max="11" width="19" style="54" customWidth="1"/>
    <col min="12" max="16384" width="11.42578125" style="54"/>
  </cols>
  <sheetData>
    <row r="1" spans="1:13" ht="48" customHeight="1" thickBot="1" x14ac:dyDescent="0.25">
      <c r="A1" s="249" t="s">
        <v>498</v>
      </c>
      <c r="B1" s="249" t="s">
        <v>457</v>
      </c>
      <c r="C1" s="249" t="s">
        <v>499</v>
      </c>
      <c r="D1" s="249" t="s">
        <v>500</v>
      </c>
      <c r="E1" s="249" t="s">
        <v>462</v>
      </c>
      <c r="F1" s="249" t="s">
        <v>501</v>
      </c>
      <c r="G1" s="249" t="s">
        <v>463</v>
      </c>
      <c r="H1" s="79"/>
      <c r="I1" s="249" t="s">
        <v>502</v>
      </c>
      <c r="J1" s="251" t="s">
        <v>541</v>
      </c>
      <c r="K1" s="250"/>
    </row>
    <row r="2" spans="1:13" ht="24" customHeight="1" thickBot="1" x14ac:dyDescent="0.25">
      <c r="A2" s="250"/>
      <c r="B2" s="250"/>
      <c r="C2" s="250"/>
      <c r="D2" s="250"/>
      <c r="E2" s="250"/>
      <c r="F2" s="250"/>
      <c r="G2" s="250"/>
      <c r="H2" s="80"/>
      <c r="I2" s="250"/>
      <c r="J2" s="53" t="s">
        <v>544</v>
      </c>
      <c r="K2" s="53" t="s">
        <v>494</v>
      </c>
    </row>
    <row r="3" spans="1:13" ht="23.25" customHeight="1" thickBot="1" x14ac:dyDescent="0.25">
      <c r="A3" s="55">
        <v>1</v>
      </c>
      <c r="B3" s="56" t="s">
        <v>503</v>
      </c>
      <c r="C3" s="55">
        <f>SUM('Anteproyecto 2027'!P12:P17)</f>
        <v>2</v>
      </c>
      <c r="D3" s="55">
        <f>SUM('Anteproyecto 2027'!S12:S17)</f>
        <v>1</v>
      </c>
      <c r="E3" s="55">
        <f>SUM('Anteproyecto 2027'!M12:M17)</f>
        <v>3</v>
      </c>
      <c r="F3" s="55">
        <f>SUM(C3:E3)</f>
        <v>6</v>
      </c>
      <c r="G3" s="55">
        <f>SUM('Anteproyecto 2027'!U12:U17)</f>
        <v>0</v>
      </c>
      <c r="H3" s="55">
        <f>+G3+F3</f>
        <v>6</v>
      </c>
      <c r="I3" s="55">
        <v>0</v>
      </c>
      <c r="J3" s="55">
        <f>SUM(F3:I3)</f>
        <v>12</v>
      </c>
      <c r="K3" s="60">
        <f>+'Anteproyecto 2027'!L17</f>
        <v>15074810</v>
      </c>
      <c r="M3" s="83"/>
    </row>
    <row r="4" spans="1:13" ht="21" thickBot="1" x14ac:dyDescent="0.25">
      <c r="A4" s="55">
        <v>2</v>
      </c>
      <c r="B4" s="56" t="s">
        <v>504</v>
      </c>
      <c r="C4" s="55">
        <f>+'Anteproyecto 2027'!P18</f>
        <v>0</v>
      </c>
      <c r="D4" s="55">
        <f>+'Anteproyecto 2027'!S18</f>
        <v>1</v>
      </c>
      <c r="E4" s="55">
        <f>+'Anteproyecto 2027'!M18</f>
        <v>0</v>
      </c>
      <c r="F4" s="55">
        <f t="shared" ref="F4:F35" si="0">SUM(C4:E4)</f>
        <v>1</v>
      </c>
      <c r="G4" s="55">
        <f>+'Anteproyecto 2027'!U18</f>
        <v>0</v>
      </c>
      <c r="H4" s="55">
        <f t="shared" ref="H4:H38" si="1">+G4+F4</f>
        <v>1</v>
      </c>
      <c r="I4" s="55">
        <v>0</v>
      </c>
      <c r="J4" s="55">
        <f t="shared" ref="J4:J38" si="2">SUM(F4:I4)</f>
        <v>2</v>
      </c>
      <c r="K4" s="60">
        <f>+'Anteproyecto 2027'!L18</f>
        <v>4593600</v>
      </c>
      <c r="M4" s="83"/>
    </row>
    <row r="5" spans="1:13" ht="41.25" thickBot="1" x14ac:dyDescent="0.25">
      <c r="A5" s="55">
        <v>3</v>
      </c>
      <c r="B5" s="56" t="s">
        <v>505</v>
      </c>
      <c r="C5" s="55">
        <f>SUM('Anteproyecto 2027'!P19:P23)</f>
        <v>0</v>
      </c>
      <c r="D5" s="55">
        <f>SUM('Anteproyecto 2027'!S19:S23)</f>
        <v>5</v>
      </c>
      <c r="E5" s="55">
        <f>SUM('Anteproyecto 2027'!M19:M23)</f>
        <v>0</v>
      </c>
      <c r="F5" s="55">
        <f>SUM(C5:E5)</f>
        <v>5</v>
      </c>
      <c r="G5" s="55">
        <f>SUM('Anteproyecto 2027'!U19:U23)</f>
        <v>0</v>
      </c>
      <c r="H5" s="55">
        <f t="shared" si="1"/>
        <v>5</v>
      </c>
      <c r="I5" s="55">
        <v>0</v>
      </c>
      <c r="J5" s="55">
        <f t="shared" si="2"/>
        <v>10</v>
      </c>
      <c r="K5" s="60">
        <f>+'Anteproyecto 2027'!L23</f>
        <v>5760812</v>
      </c>
      <c r="M5" s="83"/>
    </row>
    <row r="6" spans="1:13" ht="21" thickBot="1" x14ac:dyDescent="0.25">
      <c r="A6" s="55">
        <v>4</v>
      </c>
      <c r="B6" s="56" t="s">
        <v>506</v>
      </c>
      <c r="C6" s="55">
        <f>+'Anteproyecto 2027'!P24</f>
        <v>0</v>
      </c>
      <c r="D6" s="55">
        <f>+'Anteproyecto 2027'!S24</f>
        <v>1</v>
      </c>
      <c r="E6" s="55">
        <f>+'Anteproyecto 2027'!M24</f>
        <v>0</v>
      </c>
      <c r="F6" s="55">
        <f t="shared" ref="F6" si="3">SUM(C6:E6)</f>
        <v>1</v>
      </c>
      <c r="G6" s="55">
        <f>+'Anteproyecto 2027'!U24</f>
        <v>0</v>
      </c>
      <c r="H6" s="55">
        <f t="shared" si="1"/>
        <v>1</v>
      </c>
      <c r="I6" s="55">
        <v>0</v>
      </c>
      <c r="J6" s="55">
        <f t="shared" si="2"/>
        <v>2</v>
      </c>
      <c r="K6" s="60">
        <f>+'Anteproyecto 2027'!L24</f>
        <v>166920</v>
      </c>
      <c r="M6" s="83"/>
    </row>
    <row r="7" spans="1:13" ht="21" thickBot="1" x14ac:dyDescent="0.25">
      <c r="A7" s="55">
        <v>5</v>
      </c>
      <c r="B7" s="56" t="s">
        <v>507</v>
      </c>
      <c r="C7" s="55">
        <f>SUM('Anteproyecto 2027'!P25:P31)</f>
        <v>7</v>
      </c>
      <c r="D7" s="55">
        <f>SUM('Anteproyecto 2027'!S25:S31)</f>
        <v>0</v>
      </c>
      <c r="E7" s="55">
        <f>SUM('Anteproyecto 2027'!M25:M31)</f>
        <v>0</v>
      </c>
      <c r="F7" s="55">
        <f t="shared" ref="F7:F16" si="4">SUM(C7:E7)</f>
        <v>7</v>
      </c>
      <c r="G7" s="55">
        <f>SUM('Anteproyecto 2027'!U25:U31)</f>
        <v>0</v>
      </c>
      <c r="H7" s="55">
        <f t="shared" si="1"/>
        <v>7</v>
      </c>
      <c r="I7" s="55">
        <v>0</v>
      </c>
      <c r="J7" s="55">
        <f t="shared" si="2"/>
        <v>14</v>
      </c>
      <c r="K7" s="60">
        <f>+'Anteproyecto 2027'!L31</f>
        <v>25405147</v>
      </c>
      <c r="M7" s="83"/>
    </row>
    <row r="8" spans="1:13" ht="21" thickBot="1" x14ac:dyDescent="0.25">
      <c r="A8" s="55">
        <v>6</v>
      </c>
      <c r="B8" s="56" t="s">
        <v>508</v>
      </c>
      <c r="C8" s="55">
        <f>SUM('Anteproyecto 2027'!P32:P36)</f>
        <v>4</v>
      </c>
      <c r="D8" s="55">
        <f>SUM('Anteproyecto 2027'!S32:S36)</f>
        <v>0</v>
      </c>
      <c r="E8" s="55">
        <f>SUM('Anteproyecto 2027'!M32:M36)</f>
        <v>1</v>
      </c>
      <c r="F8" s="55">
        <f t="shared" si="4"/>
        <v>5</v>
      </c>
      <c r="G8" s="55">
        <f>SUM('Anteproyecto 2027'!U32:U36)</f>
        <v>0</v>
      </c>
      <c r="H8" s="55">
        <f t="shared" si="1"/>
        <v>5</v>
      </c>
      <c r="I8" s="55">
        <v>0</v>
      </c>
      <c r="J8" s="55">
        <f t="shared" si="2"/>
        <v>10</v>
      </c>
      <c r="K8" s="60">
        <f>+'Anteproyecto 2027'!L36</f>
        <v>2868643</v>
      </c>
      <c r="M8" s="83"/>
    </row>
    <row r="9" spans="1:13" ht="21" thickBot="1" x14ac:dyDescent="0.25">
      <c r="A9" s="55">
        <v>7</v>
      </c>
      <c r="B9" s="56" t="s">
        <v>509</v>
      </c>
      <c r="C9" s="55">
        <f>SUM('Anteproyecto 2027'!P37:P46)</f>
        <v>8</v>
      </c>
      <c r="D9" s="55">
        <f>SUM('Anteproyecto 2027'!S37:S46)</f>
        <v>0</v>
      </c>
      <c r="E9" s="55">
        <f>SUM('Anteproyecto 2027'!M37:M46)</f>
        <v>1</v>
      </c>
      <c r="F9" s="55">
        <f t="shared" si="4"/>
        <v>9</v>
      </c>
      <c r="G9" s="55">
        <f>SUM('Anteproyecto 2027'!U37:U46)</f>
        <v>1</v>
      </c>
      <c r="H9" s="55">
        <f t="shared" si="1"/>
        <v>10</v>
      </c>
      <c r="I9" s="55">
        <f>+Nuevos!H10</f>
        <v>3</v>
      </c>
      <c r="J9" s="55">
        <f t="shared" si="2"/>
        <v>23</v>
      </c>
      <c r="K9" s="60">
        <f>+'Anteproyecto 2027'!L46</f>
        <v>14129090</v>
      </c>
      <c r="M9" s="83"/>
    </row>
    <row r="10" spans="1:13" ht="21" thickBot="1" x14ac:dyDescent="0.25">
      <c r="A10" s="55">
        <v>8</v>
      </c>
      <c r="B10" s="56" t="s">
        <v>510</v>
      </c>
      <c r="C10" s="55">
        <f>SUM('Anteproyecto 2027'!P47:P61)</f>
        <v>10</v>
      </c>
      <c r="D10" s="55">
        <f>SUM('Anteproyecto 2027'!S47:S61)</f>
        <v>0</v>
      </c>
      <c r="E10" s="55">
        <f>SUM('Anteproyecto 2027'!M47:M61)</f>
        <v>5</v>
      </c>
      <c r="F10" s="55">
        <f t="shared" si="4"/>
        <v>15</v>
      </c>
      <c r="G10" s="55">
        <f>SUM('Anteproyecto 2027'!U47:U61)</f>
        <v>0</v>
      </c>
      <c r="H10" s="55">
        <f t="shared" si="1"/>
        <v>15</v>
      </c>
      <c r="I10" s="55">
        <f>+Nuevos!H11</f>
        <v>1</v>
      </c>
      <c r="J10" s="55">
        <f t="shared" si="2"/>
        <v>31</v>
      </c>
      <c r="K10" s="60">
        <f>+'Anteproyecto 2027'!L61</f>
        <v>14632123</v>
      </c>
      <c r="M10" s="83"/>
    </row>
    <row r="11" spans="1:13" ht="21" thickBot="1" x14ac:dyDescent="0.25">
      <c r="A11" s="55">
        <v>9</v>
      </c>
      <c r="B11" s="56" t="s">
        <v>511</v>
      </c>
      <c r="C11" s="55">
        <f>SUM('Anteproyecto 2027'!P62:P68)</f>
        <v>5</v>
      </c>
      <c r="D11" s="55">
        <f>SUM('Anteproyecto 2027'!S62:S68)</f>
        <v>2</v>
      </c>
      <c r="E11" s="55">
        <f>SUM('Anteproyecto 2027'!M62:M68)</f>
        <v>0</v>
      </c>
      <c r="F11" s="55">
        <f t="shared" si="4"/>
        <v>7</v>
      </c>
      <c r="G11" s="55">
        <f>SUM('Anteproyecto 2027'!U62:U68)</f>
        <v>0</v>
      </c>
      <c r="H11" s="55">
        <f t="shared" si="1"/>
        <v>7</v>
      </c>
      <c r="I11" s="55">
        <f>+Nuevos!H22</f>
        <v>2</v>
      </c>
      <c r="J11" s="55">
        <f t="shared" si="2"/>
        <v>16</v>
      </c>
      <c r="K11" s="60">
        <f>+'Anteproyecto 2027'!L68</f>
        <v>202374254.33759999</v>
      </c>
      <c r="M11" s="83"/>
    </row>
    <row r="12" spans="1:13" ht="21" thickBot="1" x14ac:dyDescent="0.25">
      <c r="A12" s="55">
        <v>10</v>
      </c>
      <c r="B12" s="56" t="s">
        <v>512</v>
      </c>
      <c r="C12" s="55">
        <f>SUM('Anteproyecto 2027'!P69:P80)</f>
        <v>11</v>
      </c>
      <c r="D12" s="55">
        <f>SUM('Anteproyecto 2027'!S69:S80)</f>
        <v>1</v>
      </c>
      <c r="E12" s="55">
        <f>SUM('Anteproyecto 2027'!M69:M80)</f>
        <v>0</v>
      </c>
      <c r="F12" s="55">
        <f t="shared" si="4"/>
        <v>12</v>
      </c>
      <c r="G12" s="55">
        <f>SUM('Anteproyecto 2027'!U69:U80)</f>
        <v>0</v>
      </c>
      <c r="H12" s="55">
        <f t="shared" si="1"/>
        <v>12</v>
      </c>
      <c r="I12" s="55">
        <f>+Nuevos!H12</f>
        <v>1</v>
      </c>
      <c r="J12" s="55">
        <f t="shared" si="2"/>
        <v>25</v>
      </c>
      <c r="K12" s="60">
        <f>+'Anteproyecto 2027'!L80</f>
        <v>22892342</v>
      </c>
      <c r="M12" s="83"/>
    </row>
    <row r="13" spans="1:13" ht="21" thickBot="1" x14ac:dyDescent="0.25">
      <c r="A13" s="55">
        <v>11</v>
      </c>
      <c r="B13" s="56" t="s">
        <v>513</v>
      </c>
      <c r="C13" s="55">
        <f>SUM('Anteproyecto 2027'!P81:P90)</f>
        <v>10</v>
      </c>
      <c r="D13" s="55">
        <f>SUM('Anteproyecto 2027'!S81:S90)</f>
        <v>0</v>
      </c>
      <c r="E13" s="55">
        <f>SUM('Anteproyecto 2027'!M81:M90)</f>
        <v>0</v>
      </c>
      <c r="F13" s="55">
        <f t="shared" si="4"/>
        <v>10</v>
      </c>
      <c r="G13" s="55">
        <f>SUM('Anteproyecto 2027'!U81:U90)</f>
        <v>0</v>
      </c>
      <c r="H13" s="55">
        <f t="shared" si="1"/>
        <v>10</v>
      </c>
      <c r="I13" s="55">
        <f>+Nuevos!H15</f>
        <v>1</v>
      </c>
      <c r="J13" s="55">
        <f t="shared" si="2"/>
        <v>21</v>
      </c>
      <c r="K13" s="60">
        <f>+'Anteproyecto 2027'!L90</f>
        <v>9950378</v>
      </c>
      <c r="M13" s="83"/>
    </row>
    <row r="14" spans="1:13" ht="21" thickBot="1" x14ac:dyDescent="0.25">
      <c r="A14" s="55">
        <v>12</v>
      </c>
      <c r="B14" s="56" t="s">
        <v>514</v>
      </c>
      <c r="C14" s="55">
        <f>SUM('Anteproyecto 2027'!P91:P95)</f>
        <v>4</v>
      </c>
      <c r="D14" s="55">
        <f>SUM('Anteproyecto 2027'!S91:S95)</f>
        <v>0</v>
      </c>
      <c r="E14" s="55">
        <f>SUM('Anteproyecto 2027'!M91:M95)</f>
        <v>1</v>
      </c>
      <c r="F14" s="55">
        <f t="shared" si="4"/>
        <v>5</v>
      </c>
      <c r="G14" s="55">
        <f>SUM('Anteproyecto 2027'!U91:U95)</f>
        <v>0</v>
      </c>
      <c r="H14" s="55">
        <f t="shared" si="1"/>
        <v>5</v>
      </c>
      <c r="I14" s="55">
        <v>0</v>
      </c>
      <c r="J14" s="55">
        <f t="shared" si="2"/>
        <v>10</v>
      </c>
      <c r="K14" s="60">
        <f>+'Anteproyecto 2027'!L95</f>
        <v>675710</v>
      </c>
      <c r="M14" s="83"/>
    </row>
    <row r="15" spans="1:13" ht="21" thickBot="1" x14ac:dyDescent="0.25">
      <c r="A15" s="55">
        <v>13</v>
      </c>
      <c r="B15" s="56" t="s">
        <v>515</v>
      </c>
      <c r="C15" s="55">
        <f>SUM('Anteproyecto 2027'!P96:P98)</f>
        <v>0</v>
      </c>
      <c r="D15" s="55">
        <f>SUM('Anteproyecto 2027'!S96:S98)</f>
        <v>2</v>
      </c>
      <c r="E15" s="55">
        <f>SUM('Anteproyecto 2027'!M96:M98)</f>
        <v>1</v>
      </c>
      <c r="F15" s="55">
        <f t="shared" si="4"/>
        <v>3</v>
      </c>
      <c r="G15" s="55">
        <f>SUM('Anteproyecto 2027'!U96:U98)</f>
        <v>0</v>
      </c>
      <c r="H15" s="55">
        <f t="shared" si="1"/>
        <v>3</v>
      </c>
      <c r="I15" s="55">
        <f>+Nuevos!H16</f>
        <v>1</v>
      </c>
      <c r="J15" s="55">
        <f t="shared" si="2"/>
        <v>7</v>
      </c>
      <c r="K15" s="60">
        <f>+'Anteproyecto 2027'!L98</f>
        <v>28779938</v>
      </c>
      <c r="M15" s="83"/>
    </row>
    <row r="16" spans="1:13" ht="21" thickBot="1" x14ac:dyDescent="0.25">
      <c r="A16" s="55">
        <v>14</v>
      </c>
      <c r="B16" s="56" t="s">
        <v>516</v>
      </c>
      <c r="C16" s="55">
        <f>SUM('Anteproyecto 2027'!P99:P129)</f>
        <v>19</v>
      </c>
      <c r="D16" s="55">
        <f>SUM('Anteproyecto 2027'!S99:S129)</f>
        <v>4</v>
      </c>
      <c r="E16" s="55">
        <f>SUM('Anteproyecto 2027'!M99:M129)</f>
        <v>4</v>
      </c>
      <c r="F16" s="55">
        <f t="shared" si="4"/>
        <v>27</v>
      </c>
      <c r="G16" s="55">
        <f>SUM('Anteproyecto 2027'!U99:U129)</f>
        <v>4</v>
      </c>
      <c r="H16" s="55">
        <f t="shared" si="1"/>
        <v>31</v>
      </c>
      <c r="I16" s="55">
        <f>+Nuevos!H17</f>
        <v>1</v>
      </c>
      <c r="J16" s="55">
        <f t="shared" si="2"/>
        <v>63</v>
      </c>
      <c r="K16" s="60">
        <f>+'Anteproyecto 2027'!L129</f>
        <v>50576766</v>
      </c>
      <c r="M16" s="83"/>
    </row>
    <row r="17" spans="1:13" ht="21" thickBot="1" x14ac:dyDescent="0.25">
      <c r="A17" s="55">
        <v>15</v>
      </c>
      <c r="B17" s="56" t="s">
        <v>517</v>
      </c>
      <c r="C17" s="55">
        <f>+'Anteproyecto 2027'!P130</f>
        <v>1</v>
      </c>
      <c r="D17" s="55">
        <f>+'Anteproyecto 2027'!S130</f>
        <v>0</v>
      </c>
      <c r="E17" s="55">
        <f>+'Anteproyecto 2027'!M130</f>
        <v>0</v>
      </c>
      <c r="F17" s="55">
        <f t="shared" ref="F17" si="5">SUM(C17:E17)</f>
        <v>1</v>
      </c>
      <c r="G17" s="55">
        <f>+'Anteproyecto 2027'!U130</f>
        <v>0</v>
      </c>
      <c r="H17" s="55">
        <f t="shared" si="1"/>
        <v>1</v>
      </c>
      <c r="I17" s="55">
        <v>0</v>
      </c>
      <c r="J17" s="55">
        <f t="shared" si="2"/>
        <v>2</v>
      </c>
      <c r="K17" s="60">
        <f>+'Anteproyecto 2027'!L130</f>
        <v>25362196</v>
      </c>
      <c r="M17" s="83"/>
    </row>
    <row r="18" spans="1:13" ht="21" thickBot="1" x14ac:dyDescent="0.25">
      <c r="A18" s="55">
        <v>16</v>
      </c>
      <c r="B18" s="56" t="s">
        <v>518</v>
      </c>
      <c r="C18" s="55">
        <f>SUM('Anteproyecto 2027'!P131:P139)</f>
        <v>8</v>
      </c>
      <c r="D18" s="55">
        <f>SUM('Anteproyecto 2027'!S131:S139)</f>
        <v>0</v>
      </c>
      <c r="E18" s="55">
        <f>SUM('Anteproyecto 2027'!M131:M139)</f>
        <v>1</v>
      </c>
      <c r="F18" s="55">
        <f t="shared" ref="F18:F29" si="6">SUM(C18:E18)</f>
        <v>9</v>
      </c>
      <c r="G18" s="55">
        <f>SUM('Anteproyecto 2027'!U131:U139)</f>
        <v>0</v>
      </c>
      <c r="H18" s="55">
        <f t="shared" si="1"/>
        <v>9</v>
      </c>
      <c r="I18" s="55">
        <f>+Nuevos!H14</f>
        <v>2</v>
      </c>
      <c r="J18" s="55">
        <f t="shared" si="2"/>
        <v>20</v>
      </c>
      <c r="K18" s="60">
        <f>+'Anteproyecto 2027'!L139</f>
        <v>42203597</v>
      </c>
      <c r="M18" s="83"/>
    </row>
    <row r="19" spans="1:13" ht="21" thickBot="1" x14ac:dyDescent="0.25">
      <c r="A19" s="55">
        <v>17</v>
      </c>
      <c r="B19" s="56" t="s">
        <v>519</v>
      </c>
      <c r="C19" s="55">
        <f>SUM('Anteproyecto 2027'!P140:P146)</f>
        <v>5</v>
      </c>
      <c r="D19" s="55">
        <f>SUM('Anteproyecto 2027'!S140:S146)</f>
        <v>2</v>
      </c>
      <c r="E19" s="55">
        <f>SUM('Anteproyecto 2027'!M140:M146)</f>
        <v>0</v>
      </c>
      <c r="F19" s="55">
        <f t="shared" si="6"/>
        <v>7</v>
      </c>
      <c r="G19" s="55">
        <f>SUM('Anteproyecto 2027'!U132:U140)</f>
        <v>0</v>
      </c>
      <c r="H19" s="55">
        <f t="shared" si="1"/>
        <v>7</v>
      </c>
      <c r="I19" s="55">
        <f>+Nuevos!H20</f>
        <v>3</v>
      </c>
      <c r="J19" s="55">
        <f t="shared" si="2"/>
        <v>17</v>
      </c>
      <c r="K19" s="60">
        <f>+'Anteproyecto 2027'!L146</f>
        <v>8923212</v>
      </c>
      <c r="M19" s="83"/>
    </row>
    <row r="20" spans="1:13" ht="21" thickBot="1" x14ac:dyDescent="0.25">
      <c r="A20" s="55">
        <v>18</v>
      </c>
      <c r="B20" s="56" t="s">
        <v>520</v>
      </c>
      <c r="C20" s="55">
        <f>SUM('Anteproyecto 2027'!P147:P148)</f>
        <v>2</v>
      </c>
      <c r="D20" s="55">
        <f>SUM('Anteproyecto 2027'!S147:S148)</f>
        <v>0</v>
      </c>
      <c r="E20" s="55">
        <f>SUM('Anteproyecto 2027'!M147:M148)</f>
        <v>0</v>
      </c>
      <c r="F20" s="55">
        <f t="shared" si="6"/>
        <v>2</v>
      </c>
      <c r="G20" s="55">
        <f>SUM('Anteproyecto 2027'!U147:U148)</f>
        <v>0</v>
      </c>
      <c r="H20" s="55">
        <f t="shared" si="1"/>
        <v>2</v>
      </c>
      <c r="I20" s="55">
        <v>0</v>
      </c>
      <c r="J20" s="55">
        <f t="shared" si="2"/>
        <v>4</v>
      </c>
      <c r="K20" s="60">
        <f>+'Anteproyecto 2027'!L148</f>
        <v>262098</v>
      </c>
      <c r="M20" s="83"/>
    </row>
    <row r="21" spans="1:13" ht="21" thickBot="1" x14ac:dyDescent="0.25">
      <c r="A21" s="55">
        <v>19</v>
      </c>
      <c r="B21" s="56" t="s">
        <v>521</v>
      </c>
      <c r="C21" s="55">
        <f>SUM('Anteproyecto 2027'!P149:P150)</f>
        <v>1</v>
      </c>
      <c r="D21" s="55">
        <f>SUM('Anteproyecto 2027'!S149:S150)</f>
        <v>0</v>
      </c>
      <c r="E21" s="55">
        <f>SUM('Anteproyecto 2027'!M149:M150)</f>
        <v>1</v>
      </c>
      <c r="F21" s="55">
        <f t="shared" si="6"/>
        <v>2</v>
      </c>
      <c r="G21" s="55">
        <f>SUM('Anteproyecto 2027'!U149:U150)</f>
        <v>0</v>
      </c>
      <c r="H21" s="55">
        <f t="shared" si="1"/>
        <v>2</v>
      </c>
      <c r="I21" s="55">
        <v>0</v>
      </c>
      <c r="J21" s="55">
        <f t="shared" si="2"/>
        <v>4</v>
      </c>
      <c r="K21" s="60">
        <f>+'Anteproyecto 2027'!L150</f>
        <v>1210440</v>
      </c>
      <c r="M21" s="83"/>
    </row>
    <row r="22" spans="1:13" ht="21" thickBot="1" x14ac:dyDescent="0.25">
      <c r="A22" s="55">
        <v>20</v>
      </c>
      <c r="B22" s="56" t="s">
        <v>522</v>
      </c>
      <c r="C22" s="55">
        <f>SUM('Anteproyecto 2027'!P151:P154)</f>
        <v>1</v>
      </c>
      <c r="D22" s="55">
        <f>SUM('Anteproyecto 2027'!S151:S154)</f>
        <v>3</v>
      </c>
      <c r="E22" s="55">
        <f>SUM('Anteproyecto 2027'!M151:M154)</f>
        <v>0</v>
      </c>
      <c r="F22" s="55">
        <f t="shared" si="6"/>
        <v>4</v>
      </c>
      <c r="G22" s="55">
        <f>SUM('Anteproyecto 2027'!U151:U154)</f>
        <v>0</v>
      </c>
      <c r="H22" s="55">
        <f t="shared" si="1"/>
        <v>4</v>
      </c>
      <c r="I22" s="55">
        <f>+Nuevos!H23</f>
        <v>1</v>
      </c>
      <c r="J22" s="55">
        <f t="shared" si="2"/>
        <v>9</v>
      </c>
      <c r="K22" s="60">
        <f>+'Anteproyecto 2027'!L154</f>
        <v>7021767</v>
      </c>
      <c r="M22" s="83"/>
    </row>
    <row r="23" spans="1:13" ht="21" thickBot="1" x14ac:dyDescent="0.25">
      <c r="A23" s="55">
        <v>21</v>
      </c>
      <c r="B23" s="56" t="s">
        <v>523</v>
      </c>
      <c r="C23" s="55">
        <f>SUM('Anteproyecto 2027'!P155:P171)</f>
        <v>12</v>
      </c>
      <c r="D23" s="55">
        <f>SUM('Anteproyecto 2027'!S155:S171)</f>
        <v>1</v>
      </c>
      <c r="E23" s="55">
        <f>SUM('Anteproyecto 2027'!M155:M171)</f>
        <v>4</v>
      </c>
      <c r="F23" s="55">
        <f t="shared" si="6"/>
        <v>17</v>
      </c>
      <c r="G23" s="55">
        <f>SUM('Anteproyecto 2027'!U155:U171)</f>
        <v>0</v>
      </c>
      <c r="H23" s="55">
        <f t="shared" si="1"/>
        <v>17</v>
      </c>
      <c r="I23" s="55">
        <f>+Nuevos!H26</f>
        <v>3</v>
      </c>
      <c r="J23" s="55">
        <f t="shared" si="2"/>
        <v>37</v>
      </c>
      <c r="K23" s="60">
        <f>+'Anteproyecto 2027'!L171</f>
        <v>22541492</v>
      </c>
      <c r="M23" s="83"/>
    </row>
    <row r="24" spans="1:13" ht="21" thickBot="1" x14ac:dyDescent="0.25">
      <c r="A24" s="55">
        <v>22</v>
      </c>
      <c r="B24" s="56" t="s">
        <v>524</v>
      </c>
      <c r="C24" s="55">
        <f>SUM('Anteproyecto 2027'!P172:P180)</f>
        <v>4</v>
      </c>
      <c r="D24" s="55">
        <f>SUM('Anteproyecto 2027'!S172:S180)</f>
        <v>2</v>
      </c>
      <c r="E24" s="55">
        <f>SUM('Anteproyecto 2027'!M172:M180)</f>
        <v>3</v>
      </c>
      <c r="F24" s="55">
        <f t="shared" si="6"/>
        <v>9</v>
      </c>
      <c r="G24" s="55">
        <f>SUM('Anteproyecto 2027'!U172:U180)</f>
        <v>0</v>
      </c>
      <c r="H24" s="55">
        <f t="shared" si="1"/>
        <v>9</v>
      </c>
      <c r="I24" s="55">
        <f>+Nuevos!H31</f>
        <v>5</v>
      </c>
      <c r="J24" s="55">
        <f t="shared" si="2"/>
        <v>23</v>
      </c>
      <c r="K24" s="60">
        <f>+'Anteproyecto 2027'!L180</f>
        <v>7790520</v>
      </c>
      <c r="M24" s="83"/>
    </row>
    <row r="25" spans="1:13" ht="21" thickBot="1" x14ac:dyDescent="0.25">
      <c r="A25" s="55">
        <v>23</v>
      </c>
      <c r="B25" s="56" t="s">
        <v>525</v>
      </c>
      <c r="C25" s="55">
        <f>SUM('Anteproyecto 2027'!P181:P186)</f>
        <v>0</v>
      </c>
      <c r="D25" s="55">
        <f>SUM('Anteproyecto 2027'!S181:S186)</f>
        <v>5</v>
      </c>
      <c r="E25" s="55">
        <f>SUM('Anteproyecto 2027'!M181:M186)</f>
        <v>1</v>
      </c>
      <c r="F25" s="55">
        <f t="shared" si="6"/>
        <v>6</v>
      </c>
      <c r="G25" s="55">
        <f>SUM('Anteproyecto 2027'!U181:U186)</f>
        <v>0</v>
      </c>
      <c r="H25" s="55">
        <f t="shared" si="1"/>
        <v>6</v>
      </c>
      <c r="I25" s="55">
        <v>0</v>
      </c>
      <c r="J25" s="55">
        <f t="shared" si="2"/>
        <v>12</v>
      </c>
      <c r="K25" s="60">
        <f>+'Anteproyecto 2027'!L186</f>
        <v>8007920</v>
      </c>
      <c r="M25" s="83"/>
    </row>
    <row r="26" spans="1:13" ht="21" thickBot="1" x14ac:dyDescent="0.25">
      <c r="A26" s="55">
        <v>24</v>
      </c>
      <c r="B26" s="56" t="s">
        <v>526</v>
      </c>
      <c r="C26" s="55">
        <f>SUM('Anteproyecto 2027'!P187:P190)</f>
        <v>3</v>
      </c>
      <c r="D26" s="55">
        <f>SUM('Anteproyecto 2027'!S187:S190)</f>
        <v>0</v>
      </c>
      <c r="E26" s="55">
        <f>SUM('Anteproyecto 2027'!M187:M190)</f>
        <v>1</v>
      </c>
      <c r="F26" s="55">
        <f t="shared" si="6"/>
        <v>4</v>
      </c>
      <c r="G26" s="55">
        <f>SUM('Anteproyecto 2027'!U187:U190)</f>
        <v>0</v>
      </c>
      <c r="H26" s="55">
        <f t="shared" si="1"/>
        <v>4</v>
      </c>
      <c r="I26" s="55">
        <v>0</v>
      </c>
      <c r="J26" s="55">
        <f t="shared" si="2"/>
        <v>8</v>
      </c>
      <c r="K26" s="60">
        <f>+'Anteproyecto 2027'!L190</f>
        <v>8348178</v>
      </c>
      <c r="M26" s="83"/>
    </row>
    <row r="27" spans="1:13" ht="21" thickBot="1" x14ac:dyDescent="0.25">
      <c r="A27" s="55">
        <v>25</v>
      </c>
      <c r="B27" s="56" t="s">
        <v>527</v>
      </c>
      <c r="C27" s="55">
        <f>SUM('Anteproyecto 2027'!P191:P194)</f>
        <v>3</v>
      </c>
      <c r="D27" s="55">
        <f>SUM('Anteproyecto 2027'!S191:S194)</f>
        <v>1</v>
      </c>
      <c r="E27" s="55">
        <f>SUM('Anteproyecto 2027'!M191:M194)</f>
        <v>0</v>
      </c>
      <c r="F27" s="55">
        <f t="shared" si="6"/>
        <v>4</v>
      </c>
      <c r="G27" s="55">
        <f>SUM('Anteproyecto 2027'!U191:U194)</f>
        <v>0</v>
      </c>
      <c r="H27" s="55">
        <f t="shared" si="1"/>
        <v>4</v>
      </c>
      <c r="I27" s="55">
        <f>+Nuevos!H32</f>
        <v>1</v>
      </c>
      <c r="J27" s="55">
        <f t="shared" si="2"/>
        <v>9</v>
      </c>
      <c r="K27" s="60">
        <f>+'Anteproyecto 2027'!L194</f>
        <v>9892424</v>
      </c>
      <c r="M27" s="83"/>
    </row>
    <row r="28" spans="1:13" ht="21" thickBot="1" x14ac:dyDescent="0.25">
      <c r="A28" s="55">
        <v>26</v>
      </c>
      <c r="B28" s="56" t="s">
        <v>528</v>
      </c>
      <c r="C28" s="55">
        <f>SUM('Anteproyecto 2027'!P195:P208)</f>
        <v>9</v>
      </c>
      <c r="D28" s="55">
        <f>SUM('Anteproyecto 2027'!S195:S208)</f>
        <v>1</v>
      </c>
      <c r="E28" s="55">
        <f>SUM('Anteproyecto 2027'!M195:M208)</f>
        <v>3</v>
      </c>
      <c r="F28" s="55">
        <f t="shared" si="6"/>
        <v>13</v>
      </c>
      <c r="G28" s="55">
        <f>SUM('Anteproyecto 2027'!U195:U208)</f>
        <v>1</v>
      </c>
      <c r="H28" s="55">
        <f t="shared" si="1"/>
        <v>14</v>
      </c>
      <c r="I28" s="55">
        <v>0</v>
      </c>
      <c r="J28" s="55">
        <f t="shared" si="2"/>
        <v>28</v>
      </c>
      <c r="K28" s="60">
        <f>+'Anteproyecto 2027'!L208</f>
        <v>14334950</v>
      </c>
      <c r="M28" s="83"/>
    </row>
    <row r="29" spans="1:13" ht="21" thickBot="1" x14ac:dyDescent="0.25">
      <c r="A29" s="55">
        <v>27</v>
      </c>
      <c r="B29" s="56" t="s">
        <v>529</v>
      </c>
      <c r="C29" s="55">
        <f>SUM('Anteproyecto 2027'!P209:P225)</f>
        <v>8</v>
      </c>
      <c r="D29" s="55">
        <f>SUM('Anteproyecto 2027'!S209:S225)</f>
        <v>1</v>
      </c>
      <c r="E29" s="55">
        <f>SUM('Anteproyecto 2027'!M209:M225)</f>
        <v>8</v>
      </c>
      <c r="F29" s="55">
        <f t="shared" si="6"/>
        <v>17</v>
      </c>
      <c r="G29" s="55">
        <f>SUM('Anteproyecto 2027'!U209:U225)</f>
        <v>0</v>
      </c>
      <c r="H29" s="55">
        <f t="shared" si="1"/>
        <v>17</v>
      </c>
      <c r="I29" s="55">
        <v>0</v>
      </c>
      <c r="J29" s="55">
        <f t="shared" si="2"/>
        <v>34</v>
      </c>
      <c r="K29" s="60">
        <f>+'Anteproyecto 2027'!L225</f>
        <v>18061666</v>
      </c>
      <c r="M29" s="83"/>
    </row>
    <row r="30" spans="1:13" ht="21" thickBot="1" x14ac:dyDescent="0.25">
      <c r="A30" s="55">
        <v>28</v>
      </c>
      <c r="B30" s="56" t="s">
        <v>530</v>
      </c>
      <c r="C30" s="55">
        <f>+'Anteproyecto 2027'!P226</f>
        <v>1</v>
      </c>
      <c r="D30" s="55">
        <f>+'Anteproyecto 2027'!S226</f>
        <v>0</v>
      </c>
      <c r="E30" s="55">
        <f>+'Anteproyecto 2027'!M226</f>
        <v>0</v>
      </c>
      <c r="F30" s="55">
        <f t="shared" ref="F30" si="7">SUM(C30:E30)</f>
        <v>1</v>
      </c>
      <c r="G30" s="55">
        <f>+'Anteproyecto 2027'!U226</f>
        <v>0</v>
      </c>
      <c r="H30" s="55">
        <f t="shared" si="1"/>
        <v>1</v>
      </c>
      <c r="I30" s="55">
        <v>0</v>
      </c>
      <c r="J30" s="55">
        <f t="shared" si="2"/>
        <v>2</v>
      </c>
      <c r="K30" s="60">
        <f>+'Anteproyecto 2027'!L226</f>
        <v>198000</v>
      </c>
      <c r="M30" s="83"/>
    </row>
    <row r="31" spans="1:13" ht="21" thickBot="1" x14ac:dyDescent="0.25">
      <c r="A31" s="55">
        <v>29</v>
      </c>
      <c r="B31" s="56" t="s">
        <v>531</v>
      </c>
      <c r="C31" s="55">
        <f>SUM('Anteproyecto 2027'!P227:P236)</f>
        <v>5</v>
      </c>
      <c r="D31" s="55">
        <f>SUM('Anteproyecto 2027'!S227:S236)</f>
        <v>2</v>
      </c>
      <c r="E31" s="55">
        <f>SUM('Anteproyecto 2027'!M227:M236)</f>
        <v>2</v>
      </c>
      <c r="F31" s="55">
        <f>SUM(C31:E31)</f>
        <v>9</v>
      </c>
      <c r="G31" s="55">
        <f>SUM('Anteproyecto 2027'!U227:U236)</f>
        <v>1</v>
      </c>
      <c r="H31" s="55">
        <f t="shared" si="1"/>
        <v>10</v>
      </c>
      <c r="I31" s="55">
        <f>+Nuevos!H34</f>
        <v>2</v>
      </c>
      <c r="J31" s="55">
        <f t="shared" si="2"/>
        <v>22</v>
      </c>
      <c r="K31" s="60">
        <f>+'Anteproyecto 2027'!L236</f>
        <v>5556871</v>
      </c>
      <c r="M31" s="83"/>
    </row>
    <row r="32" spans="1:13" ht="21" thickBot="1" x14ac:dyDescent="0.25">
      <c r="A32" s="55">
        <v>30</v>
      </c>
      <c r="B32" s="56" t="s">
        <v>532</v>
      </c>
      <c r="C32" s="55">
        <f>SUM('Anteproyecto 2027'!P237:P238)</f>
        <v>0</v>
      </c>
      <c r="D32" s="55">
        <f>SUM('Anteproyecto 2027'!S237:S238)</f>
        <v>0</v>
      </c>
      <c r="E32" s="55">
        <f>SUM('Anteproyecto 2027'!M237:M238)</f>
        <v>2</v>
      </c>
      <c r="F32" s="55">
        <f>SUM(C32:E32)</f>
        <v>2</v>
      </c>
      <c r="G32" s="55">
        <f>SUM('Anteproyecto 2027'!U237:U238)</f>
        <v>0</v>
      </c>
      <c r="H32" s="55">
        <f t="shared" si="1"/>
        <v>2</v>
      </c>
      <c r="I32" s="55">
        <v>0</v>
      </c>
      <c r="J32" s="55">
        <f t="shared" si="2"/>
        <v>4</v>
      </c>
      <c r="K32" s="60">
        <f>+'Anteproyecto 2027'!L238</f>
        <v>2658577</v>
      </c>
      <c r="M32" s="83"/>
    </row>
    <row r="33" spans="1:13" ht="21" thickBot="1" x14ac:dyDescent="0.25">
      <c r="A33" s="55">
        <v>31</v>
      </c>
      <c r="B33" s="56" t="s">
        <v>533</v>
      </c>
      <c r="C33" s="55">
        <f>SUM('Anteproyecto 2027'!P239:P249)</f>
        <v>4</v>
      </c>
      <c r="D33" s="55">
        <f>SUM('Anteproyecto 2027'!S239:S249)</f>
        <v>2</v>
      </c>
      <c r="E33" s="55">
        <f>SUM('Anteproyecto 2027'!M239:M249)</f>
        <v>5</v>
      </c>
      <c r="F33" s="55">
        <f>SUM(C33:E33)</f>
        <v>11</v>
      </c>
      <c r="G33" s="55">
        <f>SUM('Anteproyecto 2027'!U239:U249)</f>
        <v>0</v>
      </c>
      <c r="H33" s="55">
        <f t="shared" si="1"/>
        <v>11</v>
      </c>
      <c r="I33" s="55">
        <v>0</v>
      </c>
      <c r="J33" s="55">
        <f t="shared" si="2"/>
        <v>22</v>
      </c>
      <c r="K33" s="60">
        <f>+'Anteproyecto 2027'!L249</f>
        <v>13988869</v>
      </c>
      <c r="M33" s="83"/>
    </row>
    <row r="34" spans="1:13" ht="21" thickBot="1" x14ac:dyDescent="0.25">
      <c r="A34" s="55">
        <v>32</v>
      </c>
      <c r="B34" s="56" t="s">
        <v>534</v>
      </c>
      <c r="C34" s="55">
        <f>SUM('Anteproyecto 2027'!P250:P259)</f>
        <v>3</v>
      </c>
      <c r="D34" s="55">
        <f>SUM('Anteproyecto 2027'!S250:S259)</f>
        <v>7</v>
      </c>
      <c r="E34" s="55">
        <f>SUM('Anteproyecto 2027'!M250:M259)</f>
        <v>0</v>
      </c>
      <c r="F34" s="55">
        <f>SUM(C34:E34)</f>
        <v>10</v>
      </c>
      <c r="G34" s="55">
        <f>SUM('Anteproyecto 2027'!U250:U259)</f>
        <v>0</v>
      </c>
      <c r="H34" s="55">
        <f t="shared" si="1"/>
        <v>10</v>
      </c>
      <c r="I34" s="55">
        <f>+Nuevos!H36</f>
        <v>2</v>
      </c>
      <c r="J34" s="55">
        <f t="shared" si="2"/>
        <v>22</v>
      </c>
      <c r="K34" s="60">
        <f>+'Anteproyecto 2027'!L259</f>
        <v>15550304</v>
      </c>
      <c r="M34" s="83"/>
    </row>
    <row r="35" spans="1:13" ht="21" thickBot="1" x14ac:dyDescent="0.25">
      <c r="A35" s="55">
        <v>33</v>
      </c>
      <c r="B35" s="56" t="s">
        <v>535</v>
      </c>
      <c r="C35" s="55">
        <v>0</v>
      </c>
      <c r="D35" s="55">
        <v>0</v>
      </c>
      <c r="E35" s="55">
        <v>0</v>
      </c>
      <c r="F35" s="55">
        <f t="shared" si="0"/>
        <v>0</v>
      </c>
      <c r="G35" s="55">
        <v>0</v>
      </c>
      <c r="H35" s="55">
        <f t="shared" si="1"/>
        <v>0</v>
      </c>
      <c r="I35" s="55">
        <f>+Nuevos!H37</f>
        <v>1</v>
      </c>
      <c r="J35" s="55">
        <f t="shared" si="2"/>
        <v>1</v>
      </c>
      <c r="K35" s="60">
        <f>+Nuevos!I37</f>
        <v>306000</v>
      </c>
      <c r="M35" s="83"/>
    </row>
    <row r="36" spans="1:13" ht="21" thickBot="1" x14ac:dyDescent="0.25">
      <c r="A36" s="55">
        <v>34</v>
      </c>
      <c r="B36" s="56" t="s">
        <v>536</v>
      </c>
      <c r="C36" s="55">
        <f>SUM('Anteproyecto 2027'!P260:P267)</f>
        <v>5</v>
      </c>
      <c r="D36" s="55">
        <f>SUM('Anteproyecto 2027'!S260:S267)</f>
        <v>3</v>
      </c>
      <c r="E36" s="55">
        <f>SUM('Anteproyecto 2027'!M260:M267)</f>
        <v>0</v>
      </c>
      <c r="F36" s="55">
        <f>SUM(C36:E36)</f>
        <v>8</v>
      </c>
      <c r="G36" s="55">
        <f>SUM('Anteproyecto 2027'!U260:U267)</f>
        <v>0</v>
      </c>
      <c r="H36" s="55">
        <f t="shared" si="1"/>
        <v>8</v>
      </c>
      <c r="I36" s="55">
        <f>+Nuevos!H39</f>
        <v>2</v>
      </c>
      <c r="J36" s="55">
        <f t="shared" si="2"/>
        <v>18</v>
      </c>
      <c r="K36" s="60">
        <f>+'Anteproyecto 2027'!L267</f>
        <v>0</v>
      </c>
      <c r="M36" s="83"/>
    </row>
    <row r="37" spans="1:13" ht="21" thickBot="1" x14ac:dyDescent="0.25">
      <c r="A37" s="55" t="s">
        <v>537</v>
      </c>
      <c r="B37" s="56" t="s">
        <v>538</v>
      </c>
      <c r="C37" s="55">
        <f>+'Anteproyecto 2027'!P269</f>
        <v>1</v>
      </c>
      <c r="D37" s="55">
        <f>+'Anteproyecto 2027'!S269</f>
        <v>0</v>
      </c>
      <c r="E37" s="55">
        <f>+'Anteproyecto 2027'!M269</f>
        <v>0</v>
      </c>
      <c r="F37" s="55">
        <f t="shared" ref="F37" si="8">SUM(C37:E37)</f>
        <v>1</v>
      </c>
      <c r="G37" s="55">
        <f>+'Anteproyecto 2027'!U269</f>
        <v>0</v>
      </c>
      <c r="H37" s="55">
        <f t="shared" si="1"/>
        <v>1</v>
      </c>
      <c r="I37" s="55">
        <v>0</v>
      </c>
      <c r="J37" s="55">
        <f t="shared" si="2"/>
        <v>2</v>
      </c>
      <c r="K37" s="60">
        <f>+'Anteproyecto 2027'!L269</f>
        <v>2479676</v>
      </c>
      <c r="M37" s="83"/>
    </row>
    <row r="38" spans="1:13" ht="21" thickBot="1" x14ac:dyDescent="0.25">
      <c r="A38" s="55" t="s">
        <v>539</v>
      </c>
      <c r="B38" s="56" t="s">
        <v>540</v>
      </c>
      <c r="C38" s="55">
        <f>SUM('Anteproyecto 2027'!P270:P272)</f>
        <v>1</v>
      </c>
      <c r="D38" s="55">
        <f>SUM('Anteproyecto 2027'!S270:S272)</f>
        <v>2</v>
      </c>
      <c r="E38" s="55">
        <f>SUM('Anteproyecto 2027'!M270:M272)</f>
        <v>0</v>
      </c>
      <c r="F38" s="55">
        <f>SUM(C38:E38)</f>
        <v>3</v>
      </c>
      <c r="G38" s="55">
        <f>SUM('Anteproyecto 2027'!U270:U272)</f>
        <v>0</v>
      </c>
      <c r="H38" s="55">
        <f t="shared" si="1"/>
        <v>3</v>
      </c>
      <c r="I38" s="55">
        <v>0</v>
      </c>
      <c r="J38" s="55">
        <f t="shared" si="2"/>
        <v>6</v>
      </c>
      <c r="K38" s="60">
        <f>+'Anteproyecto 2027'!L272</f>
        <v>95908802</v>
      </c>
      <c r="M38" s="83"/>
    </row>
    <row r="39" spans="1:13" ht="21" thickBot="1" x14ac:dyDescent="0.25">
      <c r="A39" s="252" t="s">
        <v>461</v>
      </c>
      <c r="B39" s="253"/>
      <c r="C39" s="53">
        <f>SUM(C3:C38)</f>
        <v>157</v>
      </c>
      <c r="D39" s="53">
        <f t="shared" ref="D39:K39" si="9">SUM(D3:D38)</f>
        <v>49</v>
      </c>
      <c r="E39" s="53">
        <f t="shared" si="9"/>
        <v>47</v>
      </c>
      <c r="F39" s="53">
        <f t="shared" si="9"/>
        <v>253</v>
      </c>
      <c r="G39" s="53">
        <f t="shared" si="9"/>
        <v>7</v>
      </c>
      <c r="H39" s="53">
        <f t="shared" si="9"/>
        <v>260</v>
      </c>
      <c r="I39" s="53">
        <f t="shared" si="9"/>
        <v>32</v>
      </c>
      <c r="J39" s="53">
        <f t="shared" si="9"/>
        <v>552</v>
      </c>
      <c r="K39" s="61">
        <f t="shared" si="9"/>
        <v>708488092.33759999</v>
      </c>
    </row>
  </sheetData>
  <mergeCells count="10">
    <mergeCell ref="G1:G2"/>
    <mergeCell ref="I1:I2"/>
    <mergeCell ref="J1:K1"/>
    <mergeCell ref="A39:B39"/>
    <mergeCell ref="A1:A2"/>
    <mergeCell ref="B1:B2"/>
    <mergeCell ref="F1:F2"/>
    <mergeCell ref="C1:C2"/>
    <mergeCell ref="D1:D2"/>
    <mergeCell ref="E1:E2"/>
  </mergeCells>
  <pageMargins left="0.70866141732283472" right="0.70866141732283472" top="0.74803149606299213" bottom="0.74803149606299213" header="0.31496062992125984" footer="0.31496062992125984"/>
  <pageSetup scale="6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AEA3D-50DD-4F66-9550-4E1160C43C54}">
  <dimension ref="A3:I40"/>
  <sheetViews>
    <sheetView topLeftCell="A7" workbookViewId="0">
      <selection activeCell="H39" sqref="H39:I39"/>
    </sheetView>
  </sheetViews>
  <sheetFormatPr baseColWidth="10" defaultRowHeight="15" x14ac:dyDescent="0.25"/>
  <cols>
    <col min="1" max="1" width="25.28515625" bestFit="1" customWidth="1"/>
    <col min="2" max="2" width="58.42578125" style="166" bestFit="1" customWidth="1"/>
    <col min="3" max="3" width="17.28515625" style="167" bestFit="1" customWidth="1"/>
    <col min="4" max="4" width="14.42578125" bestFit="1" customWidth="1"/>
  </cols>
  <sheetData>
    <row r="3" spans="1:9" x14ac:dyDescent="0.25">
      <c r="A3" s="162" t="s">
        <v>561</v>
      </c>
      <c r="B3" t="s">
        <v>564</v>
      </c>
      <c r="C3" t="s">
        <v>567</v>
      </c>
      <c r="D3" t="s">
        <v>566</v>
      </c>
    </row>
    <row r="4" spans="1:9" x14ac:dyDescent="0.25">
      <c r="A4" s="164" t="s">
        <v>10</v>
      </c>
      <c r="B4" s="163">
        <v>6</v>
      </c>
      <c r="C4" s="163"/>
      <c r="D4" s="163">
        <v>15074810</v>
      </c>
      <c r="F4" t="s">
        <v>10</v>
      </c>
      <c r="G4">
        <v>6</v>
      </c>
      <c r="I4">
        <f>+G4+H4</f>
        <v>6</v>
      </c>
    </row>
    <row r="5" spans="1:9" x14ac:dyDescent="0.25">
      <c r="A5" s="164" t="s">
        <v>19</v>
      </c>
      <c r="B5" s="163">
        <v>1</v>
      </c>
      <c r="C5" s="163"/>
      <c r="D5" s="163">
        <v>4593600</v>
      </c>
      <c r="F5" t="s">
        <v>19</v>
      </c>
      <c r="G5">
        <v>1</v>
      </c>
      <c r="I5">
        <f t="shared" ref="I5:I38" si="0">+G5+H5</f>
        <v>1</v>
      </c>
    </row>
    <row r="6" spans="1:9" x14ac:dyDescent="0.25">
      <c r="A6" s="164" t="s">
        <v>23</v>
      </c>
      <c r="B6" s="163">
        <v>5</v>
      </c>
      <c r="C6" s="163"/>
      <c r="D6" s="163">
        <v>5760812</v>
      </c>
      <c r="F6" t="s">
        <v>23</v>
      </c>
      <c r="G6">
        <v>5</v>
      </c>
      <c r="I6">
        <f t="shared" si="0"/>
        <v>5</v>
      </c>
    </row>
    <row r="7" spans="1:9" x14ac:dyDescent="0.25">
      <c r="A7" s="164" t="s">
        <v>33</v>
      </c>
      <c r="B7" s="163">
        <v>1</v>
      </c>
      <c r="C7" s="163"/>
      <c r="D7" s="163">
        <v>166920</v>
      </c>
      <c r="F7" t="s">
        <v>33</v>
      </c>
      <c r="G7">
        <v>1</v>
      </c>
      <c r="I7">
        <f t="shared" si="0"/>
        <v>1</v>
      </c>
    </row>
    <row r="8" spans="1:9" x14ac:dyDescent="0.25">
      <c r="A8" s="164" t="s">
        <v>54</v>
      </c>
      <c r="B8" s="163">
        <v>10</v>
      </c>
      <c r="C8" s="163">
        <v>1</v>
      </c>
      <c r="D8" s="163">
        <v>14129090</v>
      </c>
      <c r="F8" t="s">
        <v>54</v>
      </c>
      <c r="G8">
        <v>10</v>
      </c>
      <c r="H8">
        <v>1</v>
      </c>
      <c r="I8">
        <f t="shared" si="0"/>
        <v>11</v>
      </c>
    </row>
    <row r="9" spans="1:9" x14ac:dyDescent="0.25">
      <c r="A9" s="164" t="s">
        <v>65</v>
      </c>
      <c r="B9" s="163">
        <v>15</v>
      </c>
      <c r="C9" s="163">
        <v>1</v>
      </c>
      <c r="D9" s="163">
        <v>14632123</v>
      </c>
      <c r="F9" t="s">
        <v>65</v>
      </c>
      <c r="G9">
        <v>15</v>
      </c>
      <c r="H9">
        <v>1</v>
      </c>
      <c r="I9">
        <f t="shared" si="0"/>
        <v>16</v>
      </c>
    </row>
    <row r="10" spans="1:9" x14ac:dyDescent="0.25">
      <c r="A10" s="164" t="s">
        <v>35</v>
      </c>
      <c r="B10" s="163">
        <v>7</v>
      </c>
      <c r="C10" s="163"/>
      <c r="D10" s="163">
        <v>25405147</v>
      </c>
      <c r="F10" t="s">
        <v>35</v>
      </c>
      <c r="G10">
        <v>7</v>
      </c>
      <c r="I10">
        <f t="shared" si="0"/>
        <v>7</v>
      </c>
    </row>
    <row r="11" spans="1:9" x14ac:dyDescent="0.25">
      <c r="A11" s="164" t="s">
        <v>47</v>
      </c>
      <c r="B11" s="163">
        <v>5</v>
      </c>
      <c r="C11" s="163"/>
      <c r="D11" s="163">
        <v>2868643</v>
      </c>
      <c r="F11" t="s">
        <v>47</v>
      </c>
      <c r="G11">
        <v>5</v>
      </c>
      <c r="I11">
        <f t="shared" si="0"/>
        <v>5</v>
      </c>
    </row>
    <row r="12" spans="1:9" x14ac:dyDescent="0.25">
      <c r="A12" s="164" t="s">
        <v>99</v>
      </c>
      <c r="B12" s="163">
        <v>12</v>
      </c>
      <c r="C12" s="163">
        <v>1</v>
      </c>
      <c r="D12" s="163">
        <v>22892342</v>
      </c>
      <c r="F12" t="s">
        <v>99</v>
      </c>
      <c r="G12">
        <v>12</v>
      </c>
      <c r="H12">
        <v>1</v>
      </c>
      <c r="I12">
        <f t="shared" si="0"/>
        <v>13</v>
      </c>
    </row>
    <row r="13" spans="1:9" x14ac:dyDescent="0.25">
      <c r="A13" s="164" t="s">
        <v>207</v>
      </c>
      <c r="B13" s="163">
        <v>1</v>
      </c>
      <c r="C13" s="163"/>
      <c r="D13" s="163">
        <v>25362196</v>
      </c>
      <c r="F13" t="s">
        <v>207</v>
      </c>
      <c r="G13">
        <v>1</v>
      </c>
      <c r="I13">
        <f t="shared" si="0"/>
        <v>1</v>
      </c>
    </row>
    <row r="14" spans="1:9" x14ac:dyDescent="0.25">
      <c r="A14" s="164" t="s">
        <v>209</v>
      </c>
      <c r="B14" s="163">
        <v>9</v>
      </c>
      <c r="C14" s="163">
        <v>1</v>
      </c>
      <c r="D14" s="163">
        <v>42203597</v>
      </c>
      <c r="F14" t="s">
        <v>209</v>
      </c>
      <c r="G14">
        <v>9</v>
      </c>
      <c r="H14">
        <v>1</v>
      </c>
      <c r="I14">
        <f t="shared" si="0"/>
        <v>10</v>
      </c>
    </row>
    <row r="15" spans="1:9" x14ac:dyDescent="0.25">
      <c r="A15" s="164" t="s">
        <v>122</v>
      </c>
      <c r="B15" s="163">
        <v>10</v>
      </c>
      <c r="C15" s="163">
        <v>1</v>
      </c>
      <c r="D15" s="163">
        <v>9950378</v>
      </c>
      <c r="F15" t="s">
        <v>122</v>
      </c>
      <c r="G15">
        <v>10</v>
      </c>
      <c r="H15">
        <v>1</v>
      </c>
      <c r="I15">
        <f t="shared" si="0"/>
        <v>11</v>
      </c>
    </row>
    <row r="16" spans="1:9" x14ac:dyDescent="0.25">
      <c r="A16" s="164" t="s">
        <v>134</v>
      </c>
      <c r="B16" s="163">
        <v>5</v>
      </c>
      <c r="C16" s="163"/>
      <c r="D16" s="163">
        <v>675710</v>
      </c>
      <c r="F16" t="s">
        <v>134</v>
      </c>
      <c r="G16">
        <v>5</v>
      </c>
      <c r="I16">
        <f t="shared" si="0"/>
        <v>5</v>
      </c>
    </row>
    <row r="17" spans="1:9" x14ac:dyDescent="0.25">
      <c r="A17" s="164" t="s">
        <v>146</v>
      </c>
      <c r="B17" s="163">
        <v>3</v>
      </c>
      <c r="C17" s="163">
        <v>1</v>
      </c>
      <c r="D17" s="163">
        <v>28779938</v>
      </c>
      <c r="F17" t="s">
        <v>146</v>
      </c>
      <c r="G17">
        <v>3</v>
      </c>
      <c r="H17">
        <v>1</v>
      </c>
      <c r="I17">
        <f t="shared" si="0"/>
        <v>4</v>
      </c>
    </row>
    <row r="18" spans="1:9" x14ac:dyDescent="0.25">
      <c r="A18" s="164" t="s">
        <v>148</v>
      </c>
      <c r="B18" s="163">
        <v>31</v>
      </c>
      <c r="C18" s="163">
        <v>1</v>
      </c>
      <c r="D18" s="163">
        <v>50576766</v>
      </c>
      <c r="F18" t="s">
        <v>148</v>
      </c>
      <c r="G18">
        <v>31</v>
      </c>
      <c r="H18">
        <v>1</v>
      </c>
      <c r="I18">
        <f t="shared" si="0"/>
        <v>32</v>
      </c>
    </row>
    <row r="19" spans="1:9" x14ac:dyDescent="0.25">
      <c r="A19" s="164" t="s">
        <v>222</v>
      </c>
      <c r="B19" s="163">
        <v>7</v>
      </c>
      <c r="C19" s="163">
        <v>1</v>
      </c>
      <c r="D19" s="163">
        <v>8923212</v>
      </c>
      <c r="F19" t="s">
        <v>222</v>
      </c>
      <c r="G19">
        <v>7</v>
      </c>
      <c r="H19">
        <v>1</v>
      </c>
      <c r="I19">
        <f t="shared" si="0"/>
        <v>8</v>
      </c>
    </row>
    <row r="20" spans="1:9" x14ac:dyDescent="0.25">
      <c r="A20" s="164" t="s">
        <v>233</v>
      </c>
      <c r="B20" s="163">
        <v>2</v>
      </c>
      <c r="C20" s="163"/>
      <c r="D20" s="163">
        <v>262098</v>
      </c>
      <c r="F20" t="s">
        <v>233</v>
      </c>
      <c r="G20">
        <v>2</v>
      </c>
      <c r="I20">
        <f t="shared" si="0"/>
        <v>2</v>
      </c>
    </row>
    <row r="21" spans="1:9" x14ac:dyDescent="0.25">
      <c r="A21" s="164" t="s">
        <v>239</v>
      </c>
      <c r="B21" s="163">
        <v>2</v>
      </c>
      <c r="C21" s="163"/>
      <c r="D21" s="163">
        <v>1210440</v>
      </c>
      <c r="F21" t="s">
        <v>239</v>
      </c>
      <c r="G21">
        <v>2</v>
      </c>
      <c r="I21">
        <f t="shared" si="0"/>
        <v>2</v>
      </c>
    </row>
    <row r="22" spans="1:9" x14ac:dyDescent="0.25">
      <c r="A22" s="164" t="s">
        <v>90</v>
      </c>
      <c r="B22" s="163">
        <v>7</v>
      </c>
      <c r="C22" s="163">
        <v>1</v>
      </c>
      <c r="D22" s="163">
        <v>202374254.33759999</v>
      </c>
      <c r="F22" t="s">
        <v>90</v>
      </c>
      <c r="G22">
        <v>7</v>
      </c>
      <c r="H22">
        <v>1</v>
      </c>
      <c r="I22">
        <f t="shared" si="0"/>
        <v>8</v>
      </c>
    </row>
    <row r="23" spans="1:9" x14ac:dyDescent="0.25">
      <c r="A23" s="164" t="s">
        <v>406</v>
      </c>
      <c r="B23" s="163">
        <v>1</v>
      </c>
      <c r="C23" s="163"/>
      <c r="D23" s="163">
        <v>2479676</v>
      </c>
      <c r="F23" t="s">
        <v>406</v>
      </c>
      <c r="G23">
        <v>1</v>
      </c>
      <c r="I23">
        <f t="shared" si="0"/>
        <v>1</v>
      </c>
    </row>
    <row r="24" spans="1:9" x14ac:dyDescent="0.25">
      <c r="A24" s="164" t="s">
        <v>241</v>
      </c>
      <c r="B24" s="163">
        <v>4</v>
      </c>
      <c r="C24" s="163">
        <v>1</v>
      </c>
      <c r="D24" s="163">
        <v>7021767</v>
      </c>
      <c r="F24" t="s">
        <v>241</v>
      </c>
      <c r="G24">
        <v>4</v>
      </c>
      <c r="H24">
        <v>1</v>
      </c>
      <c r="I24">
        <f t="shared" si="0"/>
        <v>5</v>
      </c>
    </row>
    <row r="25" spans="1:9" x14ac:dyDescent="0.25">
      <c r="A25" s="164" t="s">
        <v>248</v>
      </c>
      <c r="B25" s="163">
        <v>17</v>
      </c>
      <c r="C25" s="163">
        <v>1</v>
      </c>
      <c r="D25" s="163">
        <v>22541492</v>
      </c>
      <c r="F25" t="s">
        <v>248</v>
      </c>
      <c r="G25">
        <v>17</v>
      </c>
      <c r="H25">
        <v>1</v>
      </c>
      <c r="I25">
        <f t="shared" si="0"/>
        <v>18</v>
      </c>
    </row>
    <row r="26" spans="1:9" x14ac:dyDescent="0.25">
      <c r="A26" s="164" t="s">
        <v>273</v>
      </c>
      <c r="B26" s="163">
        <v>9</v>
      </c>
      <c r="C26" s="163">
        <v>1</v>
      </c>
      <c r="D26" s="163">
        <v>7790520</v>
      </c>
      <c r="F26" t="s">
        <v>273</v>
      </c>
      <c r="G26">
        <v>9</v>
      </c>
      <c r="H26">
        <v>1</v>
      </c>
      <c r="I26">
        <f t="shared" si="0"/>
        <v>10</v>
      </c>
    </row>
    <row r="27" spans="1:9" x14ac:dyDescent="0.25">
      <c r="A27" s="164" t="s">
        <v>288</v>
      </c>
      <c r="B27" s="163">
        <v>6</v>
      </c>
      <c r="C27" s="163"/>
      <c r="D27" s="163">
        <v>8007920</v>
      </c>
      <c r="F27" t="s">
        <v>288</v>
      </c>
      <c r="G27">
        <v>6</v>
      </c>
      <c r="I27">
        <f t="shared" si="0"/>
        <v>6</v>
      </c>
    </row>
    <row r="28" spans="1:9" x14ac:dyDescent="0.25">
      <c r="A28" s="164" t="s">
        <v>295</v>
      </c>
      <c r="B28" s="163">
        <v>4</v>
      </c>
      <c r="C28" s="163"/>
      <c r="D28" s="163">
        <v>8348178</v>
      </c>
      <c r="F28" t="s">
        <v>295</v>
      </c>
      <c r="G28">
        <v>4</v>
      </c>
      <c r="I28">
        <f t="shared" si="0"/>
        <v>4</v>
      </c>
    </row>
    <row r="29" spans="1:9" x14ac:dyDescent="0.25">
      <c r="A29" s="164" t="s">
        <v>300</v>
      </c>
      <c r="B29" s="163">
        <v>4</v>
      </c>
      <c r="C29" s="163">
        <v>1</v>
      </c>
      <c r="D29" s="163">
        <v>9892424</v>
      </c>
      <c r="F29" t="s">
        <v>300</v>
      </c>
      <c r="G29">
        <v>4</v>
      </c>
      <c r="H29">
        <v>1</v>
      </c>
      <c r="I29">
        <f t="shared" si="0"/>
        <v>5</v>
      </c>
    </row>
    <row r="30" spans="1:9" x14ac:dyDescent="0.25">
      <c r="A30" s="164" t="s">
        <v>305</v>
      </c>
      <c r="B30" s="163">
        <v>14</v>
      </c>
      <c r="C30" s="163"/>
      <c r="D30" s="163">
        <v>14334950</v>
      </c>
      <c r="F30" t="s">
        <v>305</v>
      </c>
      <c r="G30">
        <v>14</v>
      </c>
      <c r="I30">
        <f t="shared" si="0"/>
        <v>14</v>
      </c>
    </row>
    <row r="31" spans="1:9" x14ac:dyDescent="0.25">
      <c r="A31" s="164" t="s">
        <v>325</v>
      </c>
      <c r="B31" s="163">
        <v>17</v>
      </c>
      <c r="C31" s="163"/>
      <c r="D31" s="163">
        <v>18061666</v>
      </c>
      <c r="F31" t="s">
        <v>325</v>
      </c>
      <c r="G31">
        <v>17</v>
      </c>
      <c r="I31">
        <f t="shared" si="0"/>
        <v>17</v>
      </c>
    </row>
    <row r="32" spans="1:9" x14ac:dyDescent="0.25">
      <c r="A32" s="164" t="s">
        <v>408</v>
      </c>
      <c r="B32" s="163">
        <v>3</v>
      </c>
      <c r="C32" s="163"/>
      <c r="D32" s="163">
        <v>95908802</v>
      </c>
      <c r="F32" t="s">
        <v>408</v>
      </c>
      <c r="G32">
        <v>3</v>
      </c>
      <c r="I32">
        <f t="shared" si="0"/>
        <v>3</v>
      </c>
    </row>
    <row r="33" spans="1:9" x14ac:dyDescent="0.25">
      <c r="A33" s="164" t="s">
        <v>349</v>
      </c>
      <c r="B33" s="163">
        <v>1</v>
      </c>
      <c r="C33" s="163"/>
      <c r="D33" s="163">
        <v>198000</v>
      </c>
      <c r="F33" t="s">
        <v>349</v>
      </c>
      <c r="G33">
        <v>1</v>
      </c>
      <c r="I33">
        <f t="shared" si="0"/>
        <v>1</v>
      </c>
    </row>
    <row r="34" spans="1:9" x14ac:dyDescent="0.25">
      <c r="A34" s="164" t="s">
        <v>351</v>
      </c>
      <c r="B34" s="163">
        <v>10</v>
      </c>
      <c r="C34" s="163">
        <v>1</v>
      </c>
      <c r="D34" s="163">
        <v>5556871</v>
      </c>
      <c r="F34" t="s">
        <v>351</v>
      </c>
      <c r="G34">
        <v>10</v>
      </c>
      <c r="H34">
        <v>1</v>
      </c>
      <c r="I34">
        <f t="shared" si="0"/>
        <v>11</v>
      </c>
    </row>
    <row r="35" spans="1:9" x14ac:dyDescent="0.25">
      <c r="A35" s="164" t="s">
        <v>366</v>
      </c>
      <c r="B35" s="163">
        <v>2</v>
      </c>
      <c r="C35" s="163"/>
      <c r="D35" s="163">
        <v>2658577</v>
      </c>
      <c r="F35" t="s">
        <v>366</v>
      </c>
      <c r="G35">
        <v>2</v>
      </c>
      <c r="I35">
        <f t="shared" si="0"/>
        <v>2</v>
      </c>
    </row>
    <row r="36" spans="1:9" x14ac:dyDescent="0.25">
      <c r="A36" s="164" t="s">
        <v>370</v>
      </c>
      <c r="B36" s="163">
        <v>11</v>
      </c>
      <c r="C36" s="163"/>
      <c r="D36" s="163">
        <v>13988869</v>
      </c>
      <c r="F36" t="s">
        <v>370</v>
      </c>
      <c r="G36">
        <v>11</v>
      </c>
      <c r="I36">
        <f t="shared" si="0"/>
        <v>11</v>
      </c>
    </row>
    <row r="37" spans="1:9" x14ac:dyDescent="0.25">
      <c r="A37" s="164" t="s">
        <v>386</v>
      </c>
      <c r="B37" s="163">
        <v>10</v>
      </c>
      <c r="C37" s="163">
        <v>1</v>
      </c>
      <c r="D37" s="163">
        <v>15550304</v>
      </c>
      <c r="F37" t="s">
        <v>386</v>
      </c>
      <c r="G37">
        <v>10</v>
      </c>
      <c r="H37">
        <v>1</v>
      </c>
      <c r="I37">
        <f t="shared" si="0"/>
        <v>11</v>
      </c>
    </row>
    <row r="38" spans="1:9" x14ac:dyDescent="0.25">
      <c r="A38" s="164" t="s">
        <v>397</v>
      </c>
      <c r="B38" s="163">
        <v>9</v>
      </c>
      <c r="C38" s="163">
        <v>1</v>
      </c>
      <c r="D38" s="163">
        <v>4221933</v>
      </c>
      <c r="F38" t="s">
        <v>397</v>
      </c>
      <c r="G38">
        <v>9</v>
      </c>
      <c r="H38">
        <v>1</v>
      </c>
      <c r="I38">
        <f t="shared" si="0"/>
        <v>10</v>
      </c>
    </row>
    <row r="39" spans="1:9" x14ac:dyDescent="0.25">
      <c r="A39" s="160" t="s">
        <v>562</v>
      </c>
      <c r="B39">
        <v>261</v>
      </c>
      <c r="C39">
        <v>16</v>
      </c>
      <c r="D39">
        <v>712404025.33759999</v>
      </c>
      <c r="G39">
        <f>SUM(G4:G38)</f>
        <v>261</v>
      </c>
      <c r="H39">
        <f t="shared" ref="H39:I39" si="1">SUM(H4:H38)</f>
        <v>16</v>
      </c>
      <c r="I39">
        <f t="shared" si="1"/>
        <v>277</v>
      </c>
    </row>
    <row r="40" spans="1:9" x14ac:dyDescent="0.25">
      <c r="C40" s="167" t="e">
        <f>+GETPIVOTDATA("Suma de Importe 2027",$A$3)+Nuevos!G40</f>
        <v>#REF!</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450B3-C71F-4553-B0EB-9CB11B539CF7}">
  <dimension ref="A1:E63"/>
  <sheetViews>
    <sheetView workbookViewId="0">
      <selection activeCell="B10" sqref="B10"/>
    </sheetView>
  </sheetViews>
  <sheetFormatPr baseColWidth="10" defaultRowHeight="15" x14ac:dyDescent="0.25"/>
  <cols>
    <col min="1" max="1" width="68.42578125" bestFit="1" customWidth="1"/>
    <col min="2" max="2" width="15.7109375" style="166" customWidth="1"/>
    <col min="3" max="3" width="20.7109375" bestFit="1" customWidth="1"/>
    <col min="4" max="4" width="27.85546875" bestFit="1" customWidth="1"/>
    <col min="5" max="5" width="14.140625" bestFit="1" customWidth="1"/>
  </cols>
  <sheetData>
    <row r="1" spans="1:4" x14ac:dyDescent="0.25">
      <c r="A1" s="159" t="s">
        <v>543</v>
      </c>
      <c r="B1" t="s">
        <v>568</v>
      </c>
    </row>
    <row r="2" spans="1:4" x14ac:dyDescent="0.25">
      <c r="A2" s="159" t="s">
        <v>573</v>
      </c>
      <c r="B2" t="s">
        <v>576</v>
      </c>
    </row>
    <row r="4" spans="1:4" x14ac:dyDescent="0.25">
      <c r="A4" s="159" t="s">
        <v>561</v>
      </c>
      <c r="B4" s="166" t="s">
        <v>564</v>
      </c>
      <c r="C4" t="s">
        <v>563</v>
      </c>
      <c r="D4" t="s">
        <v>565</v>
      </c>
    </row>
    <row r="5" spans="1:4" x14ac:dyDescent="0.25">
      <c r="A5" s="164" t="s">
        <v>54</v>
      </c>
      <c r="B5" s="179">
        <v>2</v>
      </c>
      <c r="C5" s="165">
        <v>8556000</v>
      </c>
      <c r="D5" s="165">
        <v>8556000</v>
      </c>
    </row>
    <row r="6" spans="1:4" x14ac:dyDescent="0.25">
      <c r="A6" s="178" t="s">
        <v>546</v>
      </c>
      <c r="B6" s="179">
        <v>1</v>
      </c>
      <c r="C6" s="165">
        <v>204000</v>
      </c>
      <c r="D6" s="165">
        <v>204000</v>
      </c>
    </row>
    <row r="7" spans="1:4" x14ac:dyDescent="0.25">
      <c r="A7" s="178" t="s">
        <v>98</v>
      </c>
      <c r="B7" s="179">
        <v>1</v>
      </c>
      <c r="C7" s="165">
        <v>8352000</v>
      </c>
      <c r="D7" s="165">
        <v>8352000</v>
      </c>
    </row>
    <row r="8" spans="1:4" x14ac:dyDescent="0.25">
      <c r="A8" s="164" t="s">
        <v>99</v>
      </c>
      <c r="B8" s="179">
        <v>1</v>
      </c>
      <c r="C8" s="165">
        <v>1809599.9999999998</v>
      </c>
      <c r="D8" s="165">
        <v>1809599.9999999998</v>
      </c>
    </row>
    <row r="9" spans="1:4" x14ac:dyDescent="0.25">
      <c r="A9" s="178" t="s">
        <v>98</v>
      </c>
      <c r="B9" s="179">
        <v>1</v>
      </c>
      <c r="C9" s="165">
        <v>1809599.9999999998</v>
      </c>
      <c r="D9" s="165">
        <v>1809599.9999999998</v>
      </c>
    </row>
    <row r="10" spans="1:4" x14ac:dyDescent="0.25">
      <c r="A10" s="164" t="s">
        <v>209</v>
      </c>
      <c r="B10" s="179">
        <v>2</v>
      </c>
      <c r="C10" s="165">
        <v>21576000</v>
      </c>
      <c r="D10" s="165">
        <v>21576000</v>
      </c>
    </row>
    <row r="11" spans="1:4" x14ac:dyDescent="0.25">
      <c r="A11" s="178" t="s">
        <v>119</v>
      </c>
      <c r="B11" s="179">
        <v>1</v>
      </c>
      <c r="C11" s="165">
        <v>20880000</v>
      </c>
      <c r="D11" s="165">
        <v>20880000</v>
      </c>
    </row>
    <row r="12" spans="1:4" x14ac:dyDescent="0.25">
      <c r="A12" s="178" t="s">
        <v>482</v>
      </c>
      <c r="B12" s="179">
        <v>1</v>
      </c>
      <c r="C12" s="165">
        <v>696000</v>
      </c>
      <c r="D12" s="165">
        <v>696000</v>
      </c>
    </row>
    <row r="13" spans="1:4" x14ac:dyDescent="0.25">
      <c r="A13" s="164" t="s">
        <v>148</v>
      </c>
      <c r="B13" s="179">
        <v>1</v>
      </c>
      <c r="C13" s="165">
        <v>13224000</v>
      </c>
      <c r="D13" s="165">
        <v>13224000</v>
      </c>
    </row>
    <row r="14" spans="1:4" x14ac:dyDescent="0.25">
      <c r="A14" s="178" t="s">
        <v>232</v>
      </c>
      <c r="B14" s="179">
        <v>1</v>
      </c>
      <c r="C14" s="165">
        <v>13224000</v>
      </c>
      <c r="D14" s="165">
        <v>13224000</v>
      </c>
    </row>
    <row r="15" spans="1:4" x14ac:dyDescent="0.25">
      <c r="A15" s="164" t="s">
        <v>222</v>
      </c>
      <c r="B15" s="179">
        <v>3</v>
      </c>
      <c r="C15" s="165">
        <v>3793920</v>
      </c>
      <c r="D15" s="165">
        <v>3793920</v>
      </c>
    </row>
    <row r="16" spans="1:4" x14ac:dyDescent="0.25">
      <c r="A16" s="178" t="s">
        <v>232</v>
      </c>
      <c r="B16" s="179">
        <v>1</v>
      </c>
      <c r="C16" s="165">
        <v>1322400</v>
      </c>
      <c r="D16" s="165">
        <v>1322400</v>
      </c>
    </row>
    <row r="17" spans="1:5" x14ac:dyDescent="0.25">
      <c r="A17" s="178" t="s">
        <v>469</v>
      </c>
      <c r="B17" s="179">
        <v>1</v>
      </c>
      <c r="C17" s="165">
        <v>300000</v>
      </c>
      <c r="D17" s="165">
        <v>300000</v>
      </c>
    </row>
    <row r="18" spans="1:5" x14ac:dyDescent="0.25">
      <c r="A18" s="178" t="s">
        <v>468</v>
      </c>
      <c r="B18" s="179">
        <v>1</v>
      </c>
      <c r="C18" s="165">
        <v>2171520</v>
      </c>
      <c r="D18" s="165">
        <v>2171520</v>
      </c>
    </row>
    <row r="19" spans="1:5" x14ac:dyDescent="0.25">
      <c r="A19" s="164" t="s">
        <v>90</v>
      </c>
      <c r="B19" s="179">
        <v>1</v>
      </c>
      <c r="C19" s="165">
        <v>23446736.083199997</v>
      </c>
      <c r="D19" s="165">
        <v>23446736.083199997</v>
      </c>
      <c r="E19" s="167" t="e">
        <f>+GETPIVOTDATA("Suma de Importe 2027",$A$4)-GETPIVOTDATA("Suma de sustituciones",$A$4)</f>
        <v>#REF!</v>
      </c>
    </row>
    <row r="20" spans="1:5" x14ac:dyDescent="0.25">
      <c r="A20" s="178" t="s">
        <v>98</v>
      </c>
      <c r="B20" s="179">
        <v>1</v>
      </c>
      <c r="C20" s="165">
        <v>23446736.083199997</v>
      </c>
      <c r="D20" s="165">
        <v>23446736.083199997</v>
      </c>
    </row>
    <row r="21" spans="1:5" x14ac:dyDescent="0.25">
      <c r="A21" s="164" t="s">
        <v>248</v>
      </c>
      <c r="B21" s="179">
        <v>3</v>
      </c>
      <c r="C21" s="165">
        <v>6792960</v>
      </c>
      <c r="D21" s="165">
        <v>6792960</v>
      </c>
    </row>
    <row r="22" spans="1:5" x14ac:dyDescent="0.25">
      <c r="A22" s="178" t="s">
        <v>86</v>
      </c>
      <c r="B22" s="179">
        <v>1</v>
      </c>
      <c r="C22" s="165">
        <v>1224960</v>
      </c>
      <c r="D22" s="165">
        <v>1224960</v>
      </c>
    </row>
    <row r="23" spans="1:5" x14ac:dyDescent="0.25">
      <c r="A23" s="178" t="s">
        <v>485</v>
      </c>
      <c r="B23" s="179">
        <v>1</v>
      </c>
      <c r="C23" s="165">
        <v>2784000</v>
      </c>
      <c r="D23" s="165">
        <v>2784000</v>
      </c>
    </row>
    <row r="24" spans="1:5" x14ac:dyDescent="0.25">
      <c r="A24" s="178" t="s">
        <v>486</v>
      </c>
      <c r="B24" s="179">
        <v>1</v>
      </c>
      <c r="C24" s="165">
        <v>2784000</v>
      </c>
      <c r="D24" s="165">
        <v>2784000</v>
      </c>
    </row>
    <row r="25" spans="1:5" x14ac:dyDescent="0.25">
      <c r="A25" s="164" t="s">
        <v>273</v>
      </c>
      <c r="B25" s="179">
        <v>5</v>
      </c>
      <c r="C25" s="165">
        <v>2992800</v>
      </c>
      <c r="D25" s="165">
        <v>2992800</v>
      </c>
    </row>
    <row r="26" spans="1:5" x14ac:dyDescent="0.25">
      <c r="A26" s="178" t="s">
        <v>64</v>
      </c>
      <c r="B26" s="179">
        <v>1</v>
      </c>
      <c r="C26" s="165">
        <v>696000</v>
      </c>
      <c r="D26" s="165">
        <v>696000</v>
      </c>
    </row>
    <row r="27" spans="1:5" x14ac:dyDescent="0.25">
      <c r="A27" s="178" t="s">
        <v>490</v>
      </c>
      <c r="B27" s="179">
        <v>1</v>
      </c>
      <c r="C27" s="165">
        <v>696000</v>
      </c>
      <c r="D27" s="165">
        <v>696000</v>
      </c>
    </row>
    <row r="28" spans="1:5" x14ac:dyDescent="0.25">
      <c r="A28" s="178" t="s">
        <v>488</v>
      </c>
      <c r="B28" s="179">
        <v>1</v>
      </c>
      <c r="C28" s="165">
        <v>696000</v>
      </c>
      <c r="D28" s="165">
        <v>696000</v>
      </c>
    </row>
    <row r="29" spans="1:5" x14ac:dyDescent="0.25">
      <c r="A29" s="178" t="s">
        <v>489</v>
      </c>
      <c r="B29" s="179">
        <v>1</v>
      </c>
      <c r="C29" s="165">
        <v>487200</v>
      </c>
      <c r="D29" s="165">
        <v>487200</v>
      </c>
    </row>
    <row r="30" spans="1:5" x14ac:dyDescent="0.25">
      <c r="A30" s="178" t="s">
        <v>145</v>
      </c>
      <c r="B30" s="179">
        <v>1</v>
      </c>
      <c r="C30" s="165">
        <v>417600</v>
      </c>
      <c r="D30" s="165">
        <v>417600</v>
      </c>
    </row>
    <row r="31" spans="1:5" x14ac:dyDescent="0.25">
      <c r="A31" s="164" t="s">
        <v>300</v>
      </c>
      <c r="B31" s="179">
        <v>1</v>
      </c>
      <c r="C31" s="165">
        <v>9048000</v>
      </c>
      <c r="D31" s="165">
        <v>9048000</v>
      </c>
    </row>
    <row r="32" spans="1:5" x14ac:dyDescent="0.25">
      <c r="A32" s="178" t="s">
        <v>487</v>
      </c>
      <c r="B32" s="179">
        <v>1</v>
      </c>
      <c r="C32" s="165">
        <v>9048000</v>
      </c>
      <c r="D32" s="165">
        <v>9048000</v>
      </c>
    </row>
    <row r="33" spans="1:4" x14ac:dyDescent="0.25">
      <c r="A33" s="164" t="s">
        <v>351</v>
      </c>
      <c r="B33" s="179">
        <v>2</v>
      </c>
      <c r="C33" s="165">
        <v>612480</v>
      </c>
      <c r="D33" s="165">
        <v>612480</v>
      </c>
    </row>
    <row r="34" spans="1:4" x14ac:dyDescent="0.25">
      <c r="A34" s="178" t="s">
        <v>471</v>
      </c>
      <c r="B34" s="179">
        <v>1</v>
      </c>
      <c r="C34" s="165">
        <v>487200</v>
      </c>
      <c r="D34" s="165">
        <v>487200</v>
      </c>
    </row>
    <row r="35" spans="1:4" x14ac:dyDescent="0.25">
      <c r="A35" s="178" t="s">
        <v>473</v>
      </c>
      <c r="B35" s="179">
        <v>1</v>
      </c>
      <c r="C35" s="165">
        <v>125280</v>
      </c>
      <c r="D35" s="165">
        <v>125280</v>
      </c>
    </row>
    <row r="36" spans="1:4" x14ac:dyDescent="0.25">
      <c r="A36" s="164" t="s">
        <v>386</v>
      </c>
      <c r="B36" s="179">
        <v>1</v>
      </c>
      <c r="C36" s="165">
        <v>3744480</v>
      </c>
      <c r="D36" s="165">
        <v>3744480</v>
      </c>
    </row>
    <row r="37" spans="1:4" x14ac:dyDescent="0.25">
      <c r="A37" s="178" t="s">
        <v>119</v>
      </c>
      <c r="B37" s="179">
        <v>1</v>
      </c>
      <c r="C37" s="165">
        <v>3744480</v>
      </c>
      <c r="D37" s="165">
        <v>3744480</v>
      </c>
    </row>
    <row r="38" spans="1:4" x14ac:dyDescent="0.25">
      <c r="A38" s="164" t="s">
        <v>397</v>
      </c>
      <c r="B38" s="179">
        <v>1</v>
      </c>
      <c r="C38" s="165">
        <v>167040</v>
      </c>
      <c r="D38" s="165">
        <v>167040</v>
      </c>
    </row>
    <row r="39" spans="1:4" x14ac:dyDescent="0.25">
      <c r="A39" s="178" t="s">
        <v>476</v>
      </c>
      <c r="B39" s="179">
        <v>1</v>
      </c>
      <c r="C39" s="165">
        <v>167040</v>
      </c>
      <c r="D39" s="165">
        <v>167040</v>
      </c>
    </row>
    <row r="40" spans="1:4" x14ac:dyDescent="0.25">
      <c r="A40" s="164" t="s">
        <v>562</v>
      </c>
      <c r="B40" s="179">
        <v>23</v>
      </c>
      <c r="C40" s="165">
        <v>95764016.083199993</v>
      </c>
      <c r="D40" s="165">
        <v>95764016.083199993</v>
      </c>
    </row>
    <row r="41" spans="1:4" x14ac:dyDescent="0.25">
      <c r="B41"/>
    </row>
    <row r="42" spans="1:4" x14ac:dyDescent="0.25">
      <c r="B42"/>
    </row>
    <row r="43" spans="1:4" x14ac:dyDescent="0.25">
      <c r="B43"/>
    </row>
    <row r="44" spans="1:4" x14ac:dyDescent="0.25">
      <c r="B44"/>
    </row>
    <row r="45" spans="1:4" x14ac:dyDescent="0.25">
      <c r="B45"/>
    </row>
    <row r="46" spans="1:4" x14ac:dyDescent="0.25">
      <c r="B46"/>
    </row>
    <row r="47" spans="1:4" x14ac:dyDescent="0.25">
      <c r="B47"/>
    </row>
    <row r="48" spans="1:4"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sheetData>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50"/>
  <sheetViews>
    <sheetView workbookViewId="0">
      <selection activeCell="E52" sqref="E52"/>
    </sheetView>
  </sheetViews>
  <sheetFormatPr baseColWidth="10" defaultRowHeight="15" x14ac:dyDescent="0.25"/>
  <cols>
    <col min="1" max="1" width="1" customWidth="1"/>
    <col min="3" max="3" width="16.85546875" customWidth="1"/>
    <col min="4" max="4" width="54.28515625" customWidth="1"/>
    <col min="5" max="5" width="38.5703125" customWidth="1"/>
    <col min="6" max="6" width="21.85546875" style="38" customWidth="1"/>
    <col min="7" max="7" width="22.7109375" customWidth="1"/>
    <col min="8" max="8" width="14.42578125" customWidth="1"/>
    <col min="9" max="9" width="15.28515625" customWidth="1"/>
    <col min="10" max="10" width="14.28515625" bestFit="1" customWidth="1"/>
  </cols>
  <sheetData>
    <row r="1" spans="1:9" x14ac:dyDescent="0.25">
      <c r="B1" s="43"/>
      <c r="C1" s="44" t="s">
        <v>0</v>
      </c>
      <c r="D1" s="41"/>
      <c r="E1" s="41"/>
      <c r="F1" s="45"/>
      <c r="G1" s="41"/>
    </row>
    <row r="2" spans="1:9" x14ac:dyDescent="0.25">
      <c r="B2" s="43"/>
      <c r="C2" s="46" t="s">
        <v>1</v>
      </c>
      <c r="D2" s="41"/>
      <c r="E2" s="41"/>
      <c r="F2" s="45"/>
      <c r="G2" s="41"/>
    </row>
    <row r="3" spans="1:9" x14ac:dyDescent="0.25">
      <c r="B3" s="43"/>
      <c r="C3" s="46" t="s">
        <v>2</v>
      </c>
      <c r="D3" s="41"/>
      <c r="E3" s="41"/>
      <c r="F3" s="45"/>
      <c r="G3" s="41"/>
    </row>
    <row r="4" spans="1:9" x14ac:dyDescent="0.25">
      <c r="B4" s="43"/>
      <c r="C4" s="46" t="s">
        <v>3</v>
      </c>
      <c r="D4" s="41"/>
      <c r="E4" s="41"/>
      <c r="F4" s="45"/>
      <c r="G4" s="41"/>
    </row>
    <row r="5" spans="1:9" ht="15.75" thickBot="1" x14ac:dyDescent="0.3">
      <c r="B5" s="47"/>
      <c r="C5" s="47" t="s">
        <v>502</v>
      </c>
      <c r="D5" s="41"/>
      <c r="E5" s="41"/>
      <c r="F5" s="45"/>
      <c r="G5" s="41"/>
    </row>
    <row r="6" spans="1:9" x14ac:dyDescent="0.25">
      <c r="B6" s="254" t="s">
        <v>4</v>
      </c>
      <c r="C6" s="254" t="s">
        <v>457</v>
      </c>
      <c r="D6" s="254" t="s">
        <v>6</v>
      </c>
      <c r="E6" s="254" t="s">
        <v>7</v>
      </c>
      <c r="F6" s="258" t="s">
        <v>458</v>
      </c>
      <c r="G6" s="254" t="s">
        <v>459</v>
      </c>
    </row>
    <row r="7" spans="1:9" ht="15.75" thickBot="1" x14ac:dyDescent="0.3">
      <c r="B7" s="255"/>
      <c r="C7" s="255"/>
      <c r="D7" s="255"/>
      <c r="E7" s="255"/>
      <c r="F7" s="259"/>
      <c r="G7" s="255"/>
    </row>
    <row r="8" spans="1:9" ht="52.5" customHeight="1" thickBot="1" x14ac:dyDescent="0.3">
      <c r="A8" s="101">
        <v>1</v>
      </c>
      <c r="B8" s="88">
        <v>1</v>
      </c>
      <c r="C8" s="89" t="s">
        <v>54</v>
      </c>
      <c r="D8" s="98" t="s">
        <v>545</v>
      </c>
      <c r="E8" s="89" t="s">
        <v>546</v>
      </c>
      <c r="F8" s="90">
        <v>17000</v>
      </c>
      <c r="G8" s="91">
        <f>ROUNDUP(+F8*12,0)</f>
        <v>204000</v>
      </c>
    </row>
    <row r="9" spans="1:9" ht="15.75" thickBot="1" x14ac:dyDescent="0.3">
      <c r="A9" s="101">
        <v>1</v>
      </c>
      <c r="B9" s="39">
        <f>+B8+1</f>
        <v>2</v>
      </c>
      <c r="C9" s="92" t="s">
        <v>54</v>
      </c>
      <c r="D9" s="96" t="s">
        <v>481</v>
      </c>
      <c r="E9" s="92" t="s">
        <v>547</v>
      </c>
      <c r="F9" s="93">
        <v>120000</v>
      </c>
      <c r="G9" s="94">
        <f>ROUNDUP(+F9*12*1.16,0)</f>
        <v>1670400</v>
      </c>
      <c r="I9" s="34"/>
    </row>
    <row r="10" spans="1:9" ht="15.75" thickBot="1" x14ac:dyDescent="0.3">
      <c r="A10" s="101">
        <v>1</v>
      </c>
      <c r="B10" s="39">
        <f t="shared" ref="B10:B39" si="0">+B9+1</f>
        <v>3</v>
      </c>
      <c r="C10" s="92" t="s">
        <v>54</v>
      </c>
      <c r="D10" s="96" t="s">
        <v>481</v>
      </c>
      <c r="E10" s="92" t="s">
        <v>98</v>
      </c>
      <c r="F10" s="93">
        <v>600000</v>
      </c>
      <c r="G10" s="94">
        <f>ROUNDUP(+F10*12*1.16,0)</f>
        <v>8352000</v>
      </c>
      <c r="H10" s="100">
        <f>+A10+A9+A8</f>
        <v>3</v>
      </c>
      <c r="I10" s="34">
        <f>+G10+G9+G8</f>
        <v>10226400</v>
      </c>
    </row>
    <row r="11" spans="1:9" ht="26.25" thickBot="1" x14ac:dyDescent="0.3">
      <c r="A11" s="101">
        <v>1</v>
      </c>
      <c r="B11" s="39">
        <f t="shared" si="0"/>
        <v>4</v>
      </c>
      <c r="C11" s="92" t="s">
        <v>554</v>
      </c>
      <c r="D11" s="96" t="s">
        <v>481</v>
      </c>
      <c r="E11" s="92" t="s">
        <v>551</v>
      </c>
      <c r="F11" s="93">
        <v>500000</v>
      </c>
      <c r="G11" s="94">
        <f>+F11*12*1.16</f>
        <v>6959999.9999999991</v>
      </c>
      <c r="H11" s="100">
        <v>1</v>
      </c>
      <c r="I11" s="34">
        <f>G11</f>
        <v>6959999.9999999991</v>
      </c>
    </row>
    <row r="12" spans="1:9" ht="15.75" thickBot="1" x14ac:dyDescent="0.3">
      <c r="A12" s="101">
        <v>1</v>
      </c>
      <c r="B12" s="39">
        <f t="shared" si="0"/>
        <v>5</v>
      </c>
      <c r="C12" s="92" t="s">
        <v>99</v>
      </c>
      <c r="D12" s="96" t="s">
        <v>464</v>
      </c>
      <c r="E12" s="92" t="s">
        <v>98</v>
      </c>
      <c r="F12" s="93">
        <v>130000</v>
      </c>
      <c r="G12" s="94">
        <f>+F12*12*1.16</f>
        <v>1809599.9999999998</v>
      </c>
      <c r="H12" s="100">
        <v>1</v>
      </c>
      <c r="I12" s="34">
        <f>+G12</f>
        <v>1809599.9999999998</v>
      </c>
    </row>
    <row r="13" spans="1:9" ht="26.25" thickBot="1" x14ac:dyDescent="0.3">
      <c r="A13" s="101">
        <v>1</v>
      </c>
      <c r="B13" s="39">
        <f t="shared" si="0"/>
        <v>6</v>
      </c>
      <c r="C13" s="92" t="s">
        <v>209</v>
      </c>
      <c r="D13" s="96" t="s">
        <v>481</v>
      </c>
      <c r="E13" s="92" t="s">
        <v>119</v>
      </c>
      <c r="F13" s="95">
        <v>1500000</v>
      </c>
      <c r="G13" s="94">
        <f t="shared" ref="G13:G19" si="1">ROUNDUP(+F13*12*1.16,0)</f>
        <v>20880000</v>
      </c>
      <c r="H13" s="100"/>
      <c r="I13" s="34"/>
    </row>
    <row r="14" spans="1:9" ht="26.25" thickBot="1" x14ac:dyDescent="0.3">
      <c r="A14" s="101">
        <v>1</v>
      </c>
      <c r="B14" s="39">
        <f t="shared" si="0"/>
        <v>7</v>
      </c>
      <c r="C14" s="92" t="s">
        <v>209</v>
      </c>
      <c r="D14" s="96" t="s">
        <v>481</v>
      </c>
      <c r="E14" s="92" t="s">
        <v>482</v>
      </c>
      <c r="F14" s="95">
        <v>50000</v>
      </c>
      <c r="G14" s="94">
        <f t="shared" si="1"/>
        <v>696000</v>
      </c>
      <c r="H14" s="100">
        <f>+A14+A13</f>
        <v>2</v>
      </c>
      <c r="I14" s="34">
        <f>+G14+G13</f>
        <v>21576000</v>
      </c>
    </row>
    <row r="15" spans="1:9" ht="15.75" thickBot="1" x14ac:dyDescent="0.3">
      <c r="A15" s="101">
        <v>1</v>
      </c>
      <c r="B15" s="39">
        <f t="shared" si="0"/>
        <v>8</v>
      </c>
      <c r="C15" s="92" t="s">
        <v>122</v>
      </c>
      <c r="D15" s="96" t="s">
        <v>481</v>
      </c>
      <c r="E15" s="92" t="s">
        <v>64</v>
      </c>
      <c r="F15" s="95">
        <v>70000</v>
      </c>
      <c r="G15" s="94">
        <f t="shared" si="1"/>
        <v>974400</v>
      </c>
      <c r="H15" s="100">
        <f>+A15</f>
        <v>1</v>
      </c>
      <c r="I15" s="34">
        <f>+G15</f>
        <v>974400</v>
      </c>
    </row>
    <row r="16" spans="1:9" ht="26.25" thickBot="1" x14ac:dyDescent="0.3">
      <c r="A16" s="101">
        <v>1</v>
      </c>
      <c r="B16" s="39">
        <f t="shared" si="0"/>
        <v>9</v>
      </c>
      <c r="C16" s="92" t="s">
        <v>146</v>
      </c>
      <c r="D16" s="96" t="s">
        <v>483</v>
      </c>
      <c r="E16" s="92" t="s">
        <v>484</v>
      </c>
      <c r="F16" s="95">
        <v>724240</v>
      </c>
      <c r="G16" s="94">
        <f t="shared" si="1"/>
        <v>10081421</v>
      </c>
      <c r="H16" s="100">
        <f>+A16</f>
        <v>1</v>
      </c>
      <c r="I16" s="34">
        <f>+G16</f>
        <v>10081421</v>
      </c>
    </row>
    <row r="17" spans="1:9" ht="15.75" thickBot="1" x14ac:dyDescent="0.3">
      <c r="A17" s="101">
        <v>1</v>
      </c>
      <c r="B17" s="39">
        <f t="shared" si="0"/>
        <v>10</v>
      </c>
      <c r="C17" s="92" t="s">
        <v>148</v>
      </c>
      <c r="D17" s="96" t="s">
        <v>464</v>
      </c>
      <c r="E17" s="97" t="s">
        <v>465</v>
      </c>
      <c r="F17" s="93">
        <v>950000</v>
      </c>
      <c r="G17" s="94">
        <f t="shared" si="1"/>
        <v>13224000</v>
      </c>
      <c r="H17" s="100">
        <f>+A17</f>
        <v>1</v>
      </c>
      <c r="I17" s="34">
        <f>+G17</f>
        <v>13224000</v>
      </c>
    </row>
    <row r="18" spans="1:9" ht="26.25" thickBot="1" x14ac:dyDescent="0.3">
      <c r="A18" s="101">
        <v>1</v>
      </c>
      <c r="B18" s="39">
        <f t="shared" si="0"/>
        <v>11</v>
      </c>
      <c r="C18" s="92" t="s">
        <v>222</v>
      </c>
      <c r="D18" s="96" t="s">
        <v>466</v>
      </c>
      <c r="E18" s="92" t="s">
        <v>465</v>
      </c>
      <c r="F18" s="93">
        <v>95000</v>
      </c>
      <c r="G18" s="94">
        <f t="shared" si="1"/>
        <v>1322400</v>
      </c>
      <c r="H18" s="100"/>
      <c r="I18" s="34"/>
    </row>
    <row r="19" spans="1:9" ht="26.25" thickBot="1" x14ac:dyDescent="0.3">
      <c r="A19" s="101">
        <v>1</v>
      </c>
      <c r="B19" s="39">
        <f t="shared" si="0"/>
        <v>12</v>
      </c>
      <c r="C19" s="92" t="s">
        <v>222</v>
      </c>
      <c r="D19" s="96" t="s">
        <v>467</v>
      </c>
      <c r="E19" s="92" t="s">
        <v>468</v>
      </c>
      <c r="F19" s="93">
        <v>156000</v>
      </c>
      <c r="G19" s="94">
        <f t="shared" si="1"/>
        <v>2171520</v>
      </c>
      <c r="H19" s="100"/>
      <c r="I19" s="34"/>
    </row>
    <row r="20" spans="1:9" ht="36.75" customHeight="1" thickBot="1" x14ac:dyDescent="0.3">
      <c r="A20" s="101">
        <v>1</v>
      </c>
      <c r="B20" s="39">
        <f t="shared" si="0"/>
        <v>13</v>
      </c>
      <c r="C20" s="92" t="s">
        <v>222</v>
      </c>
      <c r="D20" s="96" t="s">
        <v>479</v>
      </c>
      <c r="E20" s="92" t="s">
        <v>469</v>
      </c>
      <c r="F20" s="93">
        <v>25000</v>
      </c>
      <c r="G20" s="94">
        <f>+F20*12</f>
        <v>300000</v>
      </c>
      <c r="H20" s="100">
        <f>+A20+A19+A18</f>
        <v>3</v>
      </c>
      <c r="I20" s="34">
        <f>+G20+G19+G18</f>
        <v>3793920</v>
      </c>
    </row>
    <row r="21" spans="1:9" ht="36.75" customHeight="1" thickBot="1" x14ac:dyDescent="0.3">
      <c r="A21" s="101">
        <v>1</v>
      </c>
      <c r="B21" s="39">
        <f t="shared" si="0"/>
        <v>14</v>
      </c>
      <c r="C21" s="92" t="s">
        <v>90</v>
      </c>
      <c r="D21" s="99" t="s">
        <v>549</v>
      </c>
      <c r="E21" s="92" t="s">
        <v>98</v>
      </c>
      <c r="F21" s="93">
        <v>2069315.32</v>
      </c>
      <c r="G21" s="94">
        <f>F21*12*1.16</f>
        <v>28804869.254399996</v>
      </c>
      <c r="H21" s="100"/>
      <c r="I21" s="34"/>
    </row>
    <row r="22" spans="1:9" ht="36.75" customHeight="1" thickBot="1" x14ac:dyDescent="0.3">
      <c r="A22" s="101">
        <v>1</v>
      </c>
      <c r="B22" s="39">
        <f t="shared" si="0"/>
        <v>15</v>
      </c>
      <c r="C22" s="92" t="s">
        <v>90</v>
      </c>
      <c r="D22" s="96" t="s">
        <v>556</v>
      </c>
      <c r="E22" s="92" t="s">
        <v>98</v>
      </c>
      <c r="F22" s="93">
        <f>4088.33*412</f>
        <v>1684391.96</v>
      </c>
      <c r="G22" s="94">
        <f>F22*12*1.16</f>
        <v>23446736.083199997</v>
      </c>
      <c r="H22" s="100">
        <f>+A22+A21</f>
        <v>2</v>
      </c>
      <c r="I22" s="34">
        <f>+G22+G21</f>
        <v>52251605.337599993</v>
      </c>
    </row>
    <row r="23" spans="1:9" ht="26.25" thickBot="1" x14ac:dyDescent="0.3">
      <c r="A23" s="101">
        <v>1</v>
      </c>
      <c r="B23" s="39">
        <f t="shared" si="0"/>
        <v>16</v>
      </c>
      <c r="C23" s="92" t="s">
        <v>241</v>
      </c>
      <c r="D23" s="96" t="s">
        <v>550</v>
      </c>
      <c r="E23" s="92" t="s">
        <v>553</v>
      </c>
      <c r="F23" s="93">
        <v>305397.7</v>
      </c>
      <c r="G23" s="94">
        <f t="shared" ref="G23:G36" si="2">ROUNDUP(+F23*12*1.16,0)</f>
        <v>4251136</v>
      </c>
      <c r="H23" s="100">
        <f>+A23</f>
        <v>1</v>
      </c>
      <c r="I23" s="34">
        <f>+G23</f>
        <v>4251136</v>
      </c>
    </row>
    <row r="24" spans="1:9" ht="15.75" thickBot="1" x14ac:dyDescent="0.3">
      <c r="A24" s="101">
        <v>1</v>
      </c>
      <c r="B24" s="39">
        <f t="shared" si="0"/>
        <v>17</v>
      </c>
      <c r="C24" s="92" t="s">
        <v>248</v>
      </c>
      <c r="D24" s="96" t="s">
        <v>481</v>
      </c>
      <c r="E24" s="92" t="s">
        <v>86</v>
      </c>
      <c r="F24" s="95">
        <v>88000</v>
      </c>
      <c r="G24" s="94">
        <f t="shared" si="2"/>
        <v>1224960</v>
      </c>
      <c r="H24" s="100"/>
      <c r="I24" s="34"/>
    </row>
    <row r="25" spans="1:9" ht="15.75" thickBot="1" x14ac:dyDescent="0.3">
      <c r="A25" s="101">
        <v>1</v>
      </c>
      <c r="B25" s="39">
        <f t="shared" si="0"/>
        <v>18</v>
      </c>
      <c r="C25" s="92" t="s">
        <v>248</v>
      </c>
      <c r="D25" s="96" t="s">
        <v>481</v>
      </c>
      <c r="E25" s="92" t="s">
        <v>485</v>
      </c>
      <c r="F25" s="95">
        <v>200000</v>
      </c>
      <c r="G25" s="94">
        <f t="shared" si="2"/>
        <v>2784000</v>
      </c>
      <c r="H25" s="100"/>
      <c r="I25" s="34"/>
    </row>
    <row r="26" spans="1:9" ht="15.75" thickBot="1" x14ac:dyDescent="0.3">
      <c r="A26" s="101">
        <v>1</v>
      </c>
      <c r="B26" s="39">
        <f t="shared" si="0"/>
        <v>19</v>
      </c>
      <c r="C26" s="92" t="s">
        <v>248</v>
      </c>
      <c r="D26" s="96" t="s">
        <v>481</v>
      </c>
      <c r="E26" s="92" t="s">
        <v>486</v>
      </c>
      <c r="F26" s="95">
        <v>200000</v>
      </c>
      <c r="G26" s="94">
        <f t="shared" si="2"/>
        <v>2784000</v>
      </c>
      <c r="H26" s="100">
        <f>+A26+A25+A24</f>
        <v>3</v>
      </c>
      <c r="I26" s="34">
        <f>+G26+G25+G24</f>
        <v>6792960</v>
      </c>
    </row>
    <row r="27" spans="1:9" ht="15.75" thickBot="1" x14ac:dyDescent="0.3">
      <c r="A27" s="101">
        <v>1</v>
      </c>
      <c r="B27" s="39">
        <f t="shared" si="0"/>
        <v>20</v>
      </c>
      <c r="C27" s="92" t="s">
        <v>273</v>
      </c>
      <c r="D27" s="96" t="s">
        <v>481</v>
      </c>
      <c r="E27" s="92" t="s">
        <v>64</v>
      </c>
      <c r="F27" s="95">
        <v>50000</v>
      </c>
      <c r="G27" s="94">
        <f t="shared" si="2"/>
        <v>696000</v>
      </c>
      <c r="H27" s="100"/>
      <c r="I27" s="34"/>
    </row>
    <row r="28" spans="1:9" ht="15.75" thickBot="1" x14ac:dyDescent="0.3">
      <c r="A28" s="101">
        <v>1</v>
      </c>
      <c r="B28" s="39">
        <f t="shared" si="0"/>
        <v>21</v>
      </c>
      <c r="C28" s="92" t="s">
        <v>273</v>
      </c>
      <c r="D28" s="96" t="s">
        <v>481</v>
      </c>
      <c r="E28" s="92" t="s">
        <v>488</v>
      </c>
      <c r="F28" s="95">
        <v>50000</v>
      </c>
      <c r="G28" s="94">
        <f t="shared" si="2"/>
        <v>696000</v>
      </c>
      <c r="H28" s="100"/>
      <c r="I28" s="34"/>
    </row>
    <row r="29" spans="1:9" ht="26.25" thickBot="1" x14ac:dyDescent="0.3">
      <c r="A29" s="101">
        <v>1</v>
      </c>
      <c r="B29" s="39">
        <f t="shared" si="0"/>
        <v>22</v>
      </c>
      <c r="C29" s="92" t="s">
        <v>273</v>
      </c>
      <c r="D29" s="96" t="s">
        <v>481</v>
      </c>
      <c r="E29" s="92" t="s">
        <v>489</v>
      </c>
      <c r="F29" s="95">
        <v>35000</v>
      </c>
      <c r="G29" s="94">
        <f t="shared" si="2"/>
        <v>487200</v>
      </c>
      <c r="H29" s="100"/>
      <c r="I29" s="34"/>
    </row>
    <row r="30" spans="1:9" ht="15.75" thickBot="1" x14ac:dyDescent="0.3">
      <c r="A30" s="101">
        <v>1</v>
      </c>
      <c r="B30" s="39">
        <f t="shared" si="0"/>
        <v>23</v>
      </c>
      <c r="C30" s="92" t="s">
        <v>273</v>
      </c>
      <c r="D30" s="96" t="s">
        <v>481</v>
      </c>
      <c r="E30" s="92" t="s">
        <v>490</v>
      </c>
      <c r="F30" s="95">
        <v>50000</v>
      </c>
      <c r="G30" s="94">
        <f t="shared" si="2"/>
        <v>696000</v>
      </c>
      <c r="H30" s="100"/>
      <c r="I30" s="34"/>
    </row>
    <row r="31" spans="1:9" ht="15.75" thickBot="1" x14ac:dyDescent="0.3">
      <c r="A31" s="101">
        <v>1</v>
      </c>
      <c r="B31" s="39">
        <f t="shared" si="0"/>
        <v>24</v>
      </c>
      <c r="C31" s="92" t="s">
        <v>273</v>
      </c>
      <c r="D31" s="96" t="s">
        <v>481</v>
      </c>
      <c r="E31" s="92" t="s">
        <v>145</v>
      </c>
      <c r="F31" s="95">
        <v>30000</v>
      </c>
      <c r="G31" s="94">
        <f t="shared" si="2"/>
        <v>417600</v>
      </c>
      <c r="H31" s="100">
        <f>+A31+A30+A29+A28+A27</f>
        <v>5</v>
      </c>
      <c r="I31" s="34">
        <f>+G31+G30+G29+G28+G27</f>
        <v>2992800</v>
      </c>
    </row>
    <row r="32" spans="1:9" ht="26.25" thickBot="1" x14ac:dyDescent="0.3">
      <c r="A32" s="101">
        <v>1</v>
      </c>
      <c r="B32" s="39">
        <f t="shared" si="0"/>
        <v>25</v>
      </c>
      <c r="C32" s="92" t="s">
        <v>300</v>
      </c>
      <c r="D32" s="96" t="s">
        <v>481</v>
      </c>
      <c r="E32" s="92" t="s">
        <v>487</v>
      </c>
      <c r="F32" s="95">
        <v>650000</v>
      </c>
      <c r="G32" s="94">
        <f t="shared" si="2"/>
        <v>9048000</v>
      </c>
      <c r="H32" s="100">
        <f>+A32</f>
        <v>1</v>
      </c>
      <c r="I32" s="34">
        <f>+G32</f>
        <v>9048000</v>
      </c>
    </row>
    <row r="33" spans="1:10" ht="26.25" thickBot="1" x14ac:dyDescent="0.3">
      <c r="A33" s="101">
        <v>1</v>
      </c>
      <c r="B33" s="39">
        <f t="shared" si="0"/>
        <v>26</v>
      </c>
      <c r="C33" s="92" t="s">
        <v>351</v>
      </c>
      <c r="D33" s="96" t="s">
        <v>470</v>
      </c>
      <c r="E33" s="92" t="s">
        <v>471</v>
      </c>
      <c r="F33" s="93">
        <v>35000</v>
      </c>
      <c r="G33" s="94">
        <f t="shared" si="2"/>
        <v>487200</v>
      </c>
      <c r="H33" s="100"/>
      <c r="I33" s="34"/>
    </row>
    <row r="34" spans="1:10" ht="15.75" thickBot="1" x14ac:dyDescent="0.3">
      <c r="A34" s="101">
        <v>1</v>
      </c>
      <c r="B34" s="39">
        <f t="shared" si="0"/>
        <v>27</v>
      </c>
      <c r="C34" s="92" t="s">
        <v>351</v>
      </c>
      <c r="D34" s="96" t="s">
        <v>472</v>
      </c>
      <c r="E34" s="92" t="s">
        <v>473</v>
      </c>
      <c r="F34" s="93">
        <v>9000</v>
      </c>
      <c r="G34" s="94">
        <f t="shared" si="2"/>
        <v>125280</v>
      </c>
      <c r="H34" s="100">
        <f>+A34+A33</f>
        <v>2</v>
      </c>
      <c r="I34" s="34">
        <f>+G34+G33</f>
        <v>612480</v>
      </c>
    </row>
    <row r="35" spans="1:10" ht="15.75" thickBot="1" x14ac:dyDescent="0.3">
      <c r="A35" s="101">
        <v>1</v>
      </c>
      <c r="B35" s="39">
        <f t="shared" si="0"/>
        <v>28</v>
      </c>
      <c r="C35" s="92" t="s">
        <v>386</v>
      </c>
      <c r="D35" s="96" t="s">
        <v>481</v>
      </c>
      <c r="E35" s="92" t="s">
        <v>119</v>
      </c>
      <c r="F35" s="95">
        <v>269000</v>
      </c>
      <c r="G35" s="94">
        <f t="shared" si="2"/>
        <v>3744480</v>
      </c>
      <c r="H35" s="100"/>
      <c r="I35" s="34"/>
    </row>
    <row r="36" spans="1:10" ht="26.25" thickBot="1" x14ac:dyDescent="0.3">
      <c r="A36" s="101">
        <v>1</v>
      </c>
      <c r="B36" s="39">
        <f t="shared" si="0"/>
        <v>29</v>
      </c>
      <c r="C36" s="92" t="s">
        <v>386</v>
      </c>
      <c r="D36" s="96" t="s">
        <v>481</v>
      </c>
      <c r="E36" s="92" t="s">
        <v>491</v>
      </c>
      <c r="F36" s="95">
        <v>150000</v>
      </c>
      <c r="G36" s="94">
        <f t="shared" si="2"/>
        <v>2088000</v>
      </c>
      <c r="H36" s="100">
        <f>+A36+A35</f>
        <v>2</v>
      </c>
      <c r="I36" s="34">
        <f>+G36+G35</f>
        <v>5832480</v>
      </c>
    </row>
    <row r="37" spans="1:10" ht="15.75" thickBot="1" x14ac:dyDescent="0.3">
      <c r="A37" s="101">
        <v>1</v>
      </c>
      <c r="B37" s="39">
        <f t="shared" si="0"/>
        <v>30</v>
      </c>
      <c r="C37" s="92" t="s">
        <v>555</v>
      </c>
      <c r="D37" s="96" t="s">
        <v>481</v>
      </c>
      <c r="E37" s="92" t="s">
        <v>546</v>
      </c>
      <c r="F37" s="95">
        <v>25500</v>
      </c>
      <c r="G37" s="94">
        <f>ROUNDUP(+F37*12,0)</f>
        <v>306000</v>
      </c>
      <c r="H37" s="100">
        <f>+A37</f>
        <v>1</v>
      </c>
      <c r="I37" s="34">
        <f>+G37</f>
        <v>306000</v>
      </c>
    </row>
    <row r="38" spans="1:10" ht="15.75" thickBot="1" x14ac:dyDescent="0.3">
      <c r="A38" s="101">
        <v>1</v>
      </c>
      <c r="B38" s="39">
        <f t="shared" si="0"/>
        <v>31</v>
      </c>
      <c r="C38" s="92" t="s">
        <v>397</v>
      </c>
      <c r="D38" s="96" t="s">
        <v>474</v>
      </c>
      <c r="E38" s="92" t="s">
        <v>465</v>
      </c>
      <c r="F38" s="93">
        <v>40000</v>
      </c>
      <c r="G38" s="94">
        <f>ROUNDUP(+F38*12*1.16,0)</f>
        <v>556800</v>
      </c>
      <c r="H38" s="100"/>
      <c r="I38" s="34"/>
    </row>
    <row r="39" spans="1:10" ht="26.25" thickBot="1" x14ac:dyDescent="0.3">
      <c r="A39" s="101">
        <v>1</v>
      </c>
      <c r="B39" s="39">
        <f t="shared" si="0"/>
        <v>32</v>
      </c>
      <c r="C39" s="92" t="s">
        <v>397</v>
      </c>
      <c r="D39" s="96" t="s">
        <v>475</v>
      </c>
      <c r="E39" s="92" t="s">
        <v>476</v>
      </c>
      <c r="F39" s="93">
        <v>12000</v>
      </c>
      <c r="G39" s="94">
        <f>ROUNDUP(+F39*12*1.16,0)</f>
        <v>167040</v>
      </c>
      <c r="H39" s="100">
        <f>+A39+A38</f>
        <v>2</v>
      </c>
      <c r="I39" s="34">
        <f>+G39+G38</f>
        <v>723840</v>
      </c>
    </row>
    <row r="40" spans="1:10" ht="15.75" thickBot="1" x14ac:dyDescent="0.3">
      <c r="A40" s="101"/>
      <c r="B40" s="40" t="s">
        <v>460</v>
      </c>
      <c r="C40" s="41"/>
      <c r="D40" s="41"/>
      <c r="E40" s="256" t="s">
        <v>461</v>
      </c>
      <c r="F40" s="257"/>
      <c r="G40" s="42">
        <f>SUM(G8:G39)</f>
        <v>151457042.33759999</v>
      </c>
      <c r="H40" s="102">
        <f>SUM(H9:H39)</f>
        <v>32</v>
      </c>
      <c r="I40" s="42">
        <f>SUM(I9:I39)</f>
        <v>151457042.33759999</v>
      </c>
      <c r="J40" s="35"/>
    </row>
    <row r="41" spans="1:10" x14ac:dyDescent="0.25">
      <c r="A41" s="101"/>
      <c r="I41" s="35"/>
    </row>
    <row r="42" spans="1:10" x14ac:dyDescent="0.25">
      <c r="A42" s="101"/>
      <c r="I42" s="35"/>
    </row>
    <row r="43" spans="1:10" x14ac:dyDescent="0.25">
      <c r="A43" s="101"/>
    </row>
    <row r="44" spans="1:10" x14ac:dyDescent="0.25">
      <c r="A44" s="101"/>
    </row>
    <row r="45" spans="1:10" x14ac:dyDescent="0.25">
      <c r="A45" s="101"/>
    </row>
    <row r="46" spans="1:10" x14ac:dyDescent="0.25">
      <c r="A46" s="101"/>
    </row>
    <row r="47" spans="1:10" x14ac:dyDescent="0.25">
      <c r="A47" s="101"/>
    </row>
    <row r="48" spans="1:10" x14ac:dyDescent="0.25">
      <c r="A48" s="101"/>
    </row>
    <row r="49" spans="1:1" x14ac:dyDescent="0.25">
      <c r="A49" s="101"/>
    </row>
    <row r="50" spans="1:1" x14ac:dyDescent="0.25">
      <c r="A50" s="101"/>
    </row>
  </sheetData>
  <sortState xmlns:xlrd2="http://schemas.microsoft.com/office/spreadsheetml/2017/richdata2" ref="B8:G39">
    <sortCondition ref="C8:C39"/>
  </sortState>
  <mergeCells count="7">
    <mergeCell ref="G6:G7"/>
    <mergeCell ref="E40:F40"/>
    <mergeCell ref="B6:B7"/>
    <mergeCell ref="C6:C7"/>
    <mergeCell ref="D6:D7"/>
    <mergeCell ref="E6:E7"/>
    <mergeCell ref="F6:F7"/>
  </mergeCells>
  <printOptions horizontalCentered="1" verticalCentered="1"/>
  <pageMargins left="0.70866141732283472" right="0.70866141732283472" top="0.74803149606299213" bottom="0.74803149606299213" header="0.31496062992125984" footer="0.31496062992125984"/>
  <pageSetup scale="7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51346A68658F6408FD09430CA85997F" ma:contentTypeVersion="9" ma:contentTypeDescription="Crear nuevo documento." ma:contentTypeScope="" ma:versionID="8e78a8e4940433f44334b47c71529012">
  <xsd:schema xmlns:xsd="http://www.w3.org/2001/XMLSchema" xmlns:xs="http://www.w3.org/2001/XMLSchema" xmlns:p="http://schemas.microsoft.com/office/2006/metadata/properties" xmlns:ns3="cf65644f-0f48-4f3a-8569-ef009d808ef3" targetNamespace="http://schemas.microsoft.com/office/2006/metadata/properties" ma:root="true" ma:fieldsID="fff0f59c573547af0754d40a76f3fc10" ns3:_="">
    <xsd:import namespace="cf65644f-0f48-4f3a-8569-ef009d808ef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65644f-0f48-4f3a-8569-ef009d808e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89BFC8-D2C7-4D37-A034-9F684FD4E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65644f-0f48-4f3a-8569-ef009d808e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2C3291-2A53-4842-BDF3-705DB6B5AA96}">
  <ds:schemaRefs>
    <ds:schemaRef ds:uri="http://schemas.microsoft.com/sharepoint/v3/contenttype/forms"/>
  </ds:schemaRefs>
</ds:datastoreItem>
</file>

<file path=customXml/itemProps3.xml><?xml version="1.0" encoding="utf-8"?>
<ds:datastoreItem xmlns:ds="http://schemas.openxmlformats.org/officeDocument/2006/customXml" ds:itemID="{AD12DEDA-E8D7-489D-AA11-3DBBDF65A280}">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cf65644f-0f48-4f3a-8569-ef009d808ef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CANCELACION</vt:lpstr>
      <vt:lpstr>Anteproyecto 2027</vt:lpstr>
      <vt:lpstr>Anteproyecto 2027 (2)</vt:lpstr>
      <vt:lpstr>Resumen</vt:lpstr>
      <vt:lpstr>Nuevos_No_Considerados</vt:lpstr>
      <vt:lpstr>Sustituciones_No_Considerados</vt:lpstr>
      <vt:lpstr>Renovcon Increm_No_Consideradas</vt:lpstr>
      <vt:lpstr>Nuevos_Incluidos</vt:lpstr>
      <vt:lpstr>Sustituciones_Incluidos</vt:lpstr>
      <vt:lpstr>Figuras</vt:lpstr>
      <vt:lpstr>Hoja1</vt:lpstr>
      <vt:lpstr>Hoja3</vt:lpstr>
      <vt:lpstr>Nuevos</vt:lpstr>
      <vt:lpstr>'Anteproyecto 2027'!Área_de_impresión</vt:lpstr>
      <vt:lpstr>'Anteproyecto 2027 (2)'!Área_de_impresión</vt:lpstr>
      <vt:lpstr>Nuevos!Área_de_impresión</vt:lpstr>
      <vt:lpstr>Resumen!Área_de_impresión</vt:lpstr>
      <vt:lpstr>'Anteproyecto 2027'!Títulos_a_imprimir</vt:lpstr>
      <vt:lpstr>'Anteproyecto 2027 (2)'!Títulos_a_imprimir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Ortega Mendoza</dc:creator>
  <cp:lastModifiedBy>Guillermo Enrique Gomez Parra</cp:lastModifiedBy>
  <cp:lastPrinted>2026-09-17T23:41:19Z</cp:lastPrinted>
  <dcterms:created xsi:type="dcterms:W3CDTF">2019-02-23T00:04:34Z</dcterms:created>
  <dcterms:modified xsi:type="dcterms:W3CDTF">2026-09-18T14:03:43Z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0x010100751346A68658F6408FD09430CA85997F</vt:lpwstr>
  </property>
</Properties>
</file>